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8a" sheetId="7" r:id="rId7"/>
    <sheet name="8" sheetId="8" r:id="rId8"/>
    <sheet name="9" sheetId="9" r:id="rId9"/>
    <sheet name="10" sheetId="10" r:id="rId10"/>
    <sheet name="12" sheetId="11" r:id="rId11"/>
    <sheet name="13" sheetId="12" r:id="rId12"/>
    <sheet name="14" sheetId="13" r:id="rId13"/>
    <sheet name="16" sheetId="14" r:id="rId14"/>
  </sheets>
  <definedNames/>
  <calcPr fullCalcOnLoad="1"/>
</workbook>
</file>

<file path=xl/sharedStrings.xml><?xml version="1.0" encoding="utf-8"?>
<sst xmlns="http://schemas.openxmlformats.org/spreadsheetml/2006/main" count="1264" uniqueCount="556">
  <si>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</si>
  <si>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</si>
  <si>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</si>
  <si>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</si>
  <si>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</si>
  <si>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</si>
  <si>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</si>
  <si>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</si>
  <si>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</si>
  <si>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</si>
  <si>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</si>
  <si>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</si>
  <si>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</si>
  <si>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</si>
  <si>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</si>
  <si>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</si>
  <si>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</si>
  <si>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</si>
  <si>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</si>
  <si>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</si>
  <si>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</si>
  <si>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</si>
  <si>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</si>
  <si>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</si>
  <si>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</si>
  <si>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</si>
  <si>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Ochrony Środowiska i Gospodarki Wodnej</t>
  </si>
  <si>
    <t>x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</si>
  <si>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</si>
  <si>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</si>
  <si>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</si>
  <si>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</si>
  <si>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</si>
  <si>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</si>
  <si>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</si>
  <si>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</si>
  <si>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</si>
  <si>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</si>
  <si>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</si>
  <si>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</si>
  <si>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</si>
  <si>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</si>
  <si>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</si>
  <si>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</si>
  <si>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</si>
  <si>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</si>
  <si>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</si>
  <si>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</si>
  <si>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</si>
  <si>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</si>
  <si>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</si>
  <si>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</si>
  <si>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</si>
  <si>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</si>
  <si>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</si>
  <si>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</si>
  <si>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</si>
  <si>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</si>
  <si>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</si>
  <si>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</si>
  <si>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</si>
  <si>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</si>
  <si>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</si>
  <si>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</si>
  <si>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</si>
  <si>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</si>
  <si>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</si>
  <si>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</si>
  <si>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</si>
  <si>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</si>
  <si>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</si>
  <si>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</si>
  <si>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</si>
  <si>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</si>
  <si>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</si>
  <si>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</si>
  <si>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</si>
  <si>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</si>
  <si>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</si>
  <si>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</si>
  <si>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</si>
  <si>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</si>
  <si>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</si>
  <si>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</si>
  <si>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</si>
  <si>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</si>
  <si>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</si>
  <si>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</si>
  <si>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</si>
  <si>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</si>
  <si>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</si>
  <si>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</si>
  <si>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</si>
  <si>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</si>
  <si>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</si>
  <si>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</si>
  <si>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</si>
  <si>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</si>
  <si>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</si>
  <si>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</si>
  <si>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</si>
  <si>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</si>
  <si>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</si>
  <si>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</si>
  <si>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</si>
  <si>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t>z tego źródła finansowania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</si>
  <si>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</si>
  <si>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</si>
  <si>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</si>
  <si>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</si>
  <si>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</si>
  <si>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</si>
  <si>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Wydatki budżetu powiatu na  2008 r.</t>
  </si>
  <si>
    <t>Limity wydatków na wieloletnie programy inwestycyjne w latach 2008 - 2010</t>
  </si>
  <si>
    <t>rok budżetowy 2008 (8+9+10+11)</t>
  </si>
  <si>
    <t>2010 r.</t>
  </si>
  <si>
    <t>Zadania inwestycyjne w 2008 r.</t>
  </si>
  <si>
    <t>Dochody i wydatki związane z realizacją zadań z zakresu administracji rządowej i innych zadań zleconych odrębnymi ustawami w 2008 r.</t>
  </si>
  <si>
    <t>Dochody i wydatki związane z realizacją zadań wykonywanych na podstawie porozumień (umów) między jednostkami samorządu terytorialnego w 2008 r.</t>
  </si>
  <si>
    <t>Rozliczenia
z budżetem
z tytułu wpłat nadwyżek środków za 2007 r.</t>
  </si>
  <si>
    <t>Dotacje celowe na zadania własne powiatu realizowane przez podmioty należące
i nienależące do sektora finansów publicznych w 2008 r.</t>
  </si>
  <si>
    <t>Prognoza kwoty długu i spłat na rok 2008 i lata następne</t>
  </si>
  <si>
    <t>Kwota długu na dzień 31.12.2007</t>
  </si>
  <si>
    <t>Plan na 2008 r.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</si>
  <si>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</si>
  <si>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</si>
  <si>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</si>
  <si>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</si>
  <si>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</si>
  <si>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</si>
  <si>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</si>
  <si>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</si>
  <si>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</si>
  <si>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</si>
  <si>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</si>
  <si>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</si>
  <si>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</si>
  <si>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</si>
  <si>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</si>
  <si>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</si>
  <si>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</si>
  <si>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</si>
  <si>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</si>
  <si>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</si>
  <si>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</si>
  <si>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</si>
  <si>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</si>
  <si>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</si>
  <si>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</si>
  <si>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</si>
  <si>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</si>
  <si>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</si>
  <si>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</si>
  <si>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</si>
  <si>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</si>
  <si>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</si>
  <si>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</si>
  <si>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</si>
  <si>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</si>
  <si>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</si>
  <si>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</si>
  <si>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</si>
  <si>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a</t>
  </si>
  <si>
    <t>b</t>
  </si>
  <si>
    <t>c</t>
  </si>
  <si>
    <t xml:space="preserve">   EBOiR</t>
  </si>
  <si>
    <t>Spłata rat kapitałowych z tytułu prefinansowania</t>
  </si>
  <si>
    <t xml:space="preserve">Relacje do dochodów (w %): </t>
  </si>
  <si>
    <t>Planowane dochody na 2008 r</t>
  </si>
  <si>
    <t>w tym :</t>
  </si>
  <si>
    <t>bieżące</t>
  </si>
  <si>
    <t xml:space="preserve">majątkowe </t>
  </si>
  <si>
    <t>Dotacje podmiotowe w 2008 r.</t>
  </si>
  <si>
    <t>Rachunki dochodów własnych jednostek budżetowych</t>
  </si>
  <si>
    <t xml:space="preserve"> oraz dochodów i wydatków rachunków dochodów własnych jednostek budżetowych na 2008 r.</t>
  </si>
  <si>
    <t>1.Zespół Szkół Specjalnych w Wołominie</t>
  </si>
  <si>
    <t>2.Zespół Szkół Specjalnych w Zielonce</t>
  </si>
  <si>
    <t>3. Zespół Szkół Terenów Zieleni w Radzyminie (80130)</t>
  </si>
  <si>
    <t>4.Zespół Szkół Terenów Zieleni w Radzyminie (85410)</t>
  </si>
  <si>
    <t>5. Publiczny Rozdzinny Dom Dziecka Nr 1 Wołomin</t>
  </si>
  <si>
    <t xml:space="preserve">1.Gospodarstwo Pomocnicze Obsługi Geodezyjnej przy Starostwie Powiatowym </t>
  </si>
  <si>
    <t>*    dochody</t>
  </si>
  <si>
    <t>Wpływy z usług</t>
  </si>
  <si>
    <t>odsetki</t>
  </si>
  <si>
    <t xml:space="preserve">Wydatki bieżące w tym </t>
  </si>
  <si>
    <t>a) przelewy redystrybucyjne</t>
  </si>
  <si>
    <t>b) wydatki bieżące w tym:</t>
  </si>
  <si>
    <t>wydatki na utrzymanie zasobu</t>
  </si>
  <si>
    <t xml:space="preserve">wydatki na prace geodezyjne </t>
  </si>
  <si>
    <t>a) zakupy inwestycyjne</t>
  </si>
  <si>
    <t xml:space="preserve">b) wydatki inwestycyjne </t>
  </si>
  <si>
    <t>Wpływy z opłat</t>
  </si>
  <si>
    <t>Przelewy redystrybucyjne</t>
  </si>
  <si>
    <t xml:space="preserve">a) programy ochrony środowiska </t>
  </si>
  <si>
    <t>b) ekologia i ochrona środowiska w zakresie prowadzenia działalności edukacyjnej</t>
  </si>
  <si>
    <t>d) ochrona obszarów cennych przyrodniczo (zagospodarowanie turystyczne Liwca, sprzątanie świata)</t>
  </si>
  <si>
    <t xml:space="preserve">e) rozwój szlaków turystucznych i dydaktycznych na terenach powiatu </t>
  </si>
  <si>
    <t>f) unieszkodliwienie odpadów</t>
  </si>
  <si>
    <t>* zadanie realizowane w ramch programu współpracy (10.000 poz.III.1b)</t>
  </si>
  <si>
    <t>1</t>
  </si>
  <si>
    <t>851</t>
  </si>
  <si>
    <t>wspieranie akcji promujących zdrowie</t>
  </si>
  <si>
    <t>852</t>
  </si>
  <si>
    <t>zapewnienie opieki dzieciom, które utraciły opiekę rodzicielską -  działania na rzecz wygaszania konieczności umieszczania dzieci w placówkach całodobowych oraz zapewnienie opieki nad porzuconymi niemowlętami</t>
  </si>
  <si>
    <t>przeciwdziałanie izolacji i marginalizacji społecznej osób w trudnych sytuacjach życiowych ze szczególnym uwzględnieniem osób podlegających przemocy oraz samotnych matek</t>
  </si>
  <si>
    <t>działania na rzecz wsparcia rodziny</t>
  </si>
  <si>
    <t>853</t>
  </si>
  <si>
    <t xml:space="preserve">854 </t>
  </si>
  <si>
    <t>edukacyjna opieka pozaszkolna</t>
  </si>
  <si>
    <t>900</t>
  </si>
  <si>
    <t>921</t>
  </si>
  <si>
    <t>926</t>
  </si>
  <si>
    <t xml:space="preserve">przedsięwzięcia kulturalne (w formach niekomercyjnych) ochrona dziedzicwa kulturowego ziem Powiatu Wołomińskiego i  podtrzymywanie tradycji narodowej, promocja Powiatu i wspieranie turystyki </t>
  </si>
  <si>
    <t>010</t>
  </si>
  <si>
    <t>01005</t>
  </si>
  <si>
    <t>2110</t>
  </si>
  <si>
    <t>dotacja celowa - prace geodezyjne</t>
  </si>
  <si>
    <t>2360</t>
  </si>
  <si>
    <t xml:space="preserve">udział Powiatu w gosp. Mieniem Skarbu Państwa </t>
  </si>
  <si>
    <t>020</t>
  </si>
  <si>
    <t>02001</t>
  </si>
  <si>
    <t>dotacja celowa - gospodarka leśna</t>
  </si>
  <si>
    <t>2700</t>
  </si>
  <si>
    <t>dotacja celowa - wypłata ekwiwalentów za zalesienia</t>
  </si>
  <si>
    <t>600</t>
  </si>
  <si>
    <t>60014</t>
  </si>
  <si>
    <t>0970</t>
  </si>
  <si>
    <t>6300</t>
  </si>
  <si>
    <t>700</t>
  </si>
  <si>
    <t>70005</t>
  </si>
  <si>
    <t>0750</t>
  </si>
  <si>
    <t>710</t>
  </si>
  <si>
    <t>71013</t>
  </si>
  <si>
    <t>dotacja celowa - prace geodezyjne i kartograficzne</t>
  </si>
  <si>
    <t>71014</t>
  </si>
  <si>
    <t>dotacja celowa - opracowania geodezyjne i kartograficzne</t>
  </si>
  <si>
    <t>71015</t>
  </si>
  <si>
    <t>0920</t>
  </si>
  <si>
    <t>dotacja celowa dla PINB</t>
  </si>
  <si>
    <t>udział Powiatu w pobieranych opłatach</t>
  </si>
  <si>
    <t>6410</t>
  </si>
  <si>
    <t>dotacja celowa na inwestycje PINB</t>
  </si>
  <si>
    <t>750</t>
  </si>
  <si>
    <t>75011</t>
  </si>
  <si>
    <t>dotacje celowe otrzymane z budżetu Państwa na zadania zlecone</t>
  </si>
  <si>
    <t xml:space="preserve">750 </t>
  </si>
  <si>
    <t>75020</t>
  </si>
  <si>
    <t>0690</t>
  </si>
  <si>
    <t>wpływy z różnych opłat</t>
  </si>
  <si>
    <t>odsetki od środków na rachunkach bankowych</t>
  </si>
  <si>
    <t>wpływy z różnych dochodów</t>
  </si>
  <si>
    <t>75045</t>
  </si>
  <si>
    <t>dotacja celowa na zadania zlecone pobór</t>
  </si>
  <si>
    <t>754</t>
  </si>
  <si>
    <t>75411</t>
  </si>
  <si>
    <t xml:space="preserve">odsetki od środków na rachunkach bankowych </t>
  </si>
  <si>
    <t xml:space="preserve">754 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</si>
  <si>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</si>
  <si>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</si>
  <si>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</si>
  <si>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</si>
  <si>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</si>
  <si>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</si>
  <si>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</si>
  <si>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dotacja na działalność bieżącą PK PSP</t>
  </si>
  <si>
    <t>wpływy z tytułu pomocy finansowej otrzymanej od jst na inwestycje</t>
  </si>
  <si>
    <t>75414</t>
  </si>
  <si>
    <t>756</t>
  </si>
  <si>
    <t>75618</t>
  </si>
  <si>
    <t>0420</t>
  </si>
  <si>
    <t>wpływy ze sprzedaży druków - komunikacja</t>
  </si>
  <si>
    <t>758</t>
  </si>
  <si>
    <t>0490</t>
  </si>
  <si>
    <t>opłaty za zajęcie pasa drogowego</t>
  </si>
  <si>
    <t>0590</t>
  </si>
  <si>
    <t>wpływy z opłat za koncesje</t>
  </si>
  <si>
    <t>75620</t>
  </si>
  <si>
    <t>0010</t>
  </si>
  <si>
    <t>75622</t>
  </si>
  <si>
    <t>0020</t>
  </si>
  <si>
    <t>75801</t>
  </si>
  <si>
    <t>2920</t>
  </si>
  <si>
    <t>75803</t>
  </si>
  <si>
    <t>część wyrównawcza subwencji ogólnej</t>
  </si>
  <si>
    <t>75814</t>
  </si>
  <si>
    <t>75832</t>
  </si>
  <si>
    <t>część równoważąca subwencji ogólnej</t>
  </si>
  <si>
    <t>801</t>
  </si>
  <si>
    <t>OŚWIATA I WYCHOWANIE</t>
  </si>
  <si>
    <t>80102</t>
  </si>
  <si>
    <t>6298</t>
  </si>
  <si>
    <t>80120</t>
  </si>
  <si>
    <t xml:space="preserve">wpływy z różnych dochodów </t>
  </si>
  <si>
    <t>2130</t>
  </si>
  <si>
    <t>2707</t>
  </si>
  <si>
    <t>środki na dofinansowanie wymiany uczniów</t>
  </si>
  <si>
    <t>80123</t>
  </si>
  <si>
    <t xml:space="preserve">różne opłaty </t>
  </si>
  <si>
    <t xml:space="preserve">801 </t>
  </si>
  <si>
    <t>80130</t>
  </si>
  <si>
    <t>dochody z najmu sal szkolnych</t>
  </si>
  <si>
    <t>6290</t>
  </si>
  <si>
    <t>80146</t>
  </si>
  <si>
    <t>2310</t>
  </si>
  <si>
    <t>dotacja gmin na współfinansowanie zespołu metodyków</t>
  </si>
  <si>
    <t>OCHRONA ZDROWIA</t>
  </si>
  <si>
    <t>85111</t>
  </si>
  <si>
    <t>85149</t>
  </si>
  <si>
    <t>85156</t>
  </si>
  <si>
    <t>dotacja z budżetu Państwa na opłacenie składek zdrowotnych</t>
  </si>
  <si>
    <t>POMOC SPOŁECZNA</t>
  </si>
  <si>
    <t>85201</t>
  </si>
  <si>
    <t>dochody z tytułu najmu mieszkań Domu Nauczyciela</t>
  </si>
  <si>
    <t>0680</t>
  </si>
  <si>
    <t>wpływy z tytułu finansowania kosztów pobytu dzieci w domach dziecka z terenu gminy</t>
  </si>
  <si>
    <t>2320</t>
  </si>
  <si>
    <t xml:space="preserve">wpływy z tytułu odpłat za dzieci z Domu Dziecka z innego powiatu </t>
  </si>
  <si>
    <t>wpływy z tytułu pomocy finansowej z Sejmiku Mazowieckiego</t>
  </si>
  <si>
    <t>85202</t>
  </si>
  <si>
    <t>dochody z najmu pomieszczeń domów pomocy społecznej</t>
  </si>
  <si>
    <t>0830</t>
  </si>
  <si>
    <t>wpływy z odpłatności pensjonariuszy domów pomocy społecznej</t>
  </si>
  <si>
    <t>85203</t>
  </si>
  <si>
    <t>dotacja z budżetu Państwa - Środowiskowe Domy Samopomocy</t>
  </si>
  <si>
    <t>85204</t>
  </si>
  <si>
    <t>dotacja celowa z gmin na pokrycie kosztów pobytu dzieci w rodzinach zastępczych</t>
  </si>
  <si>
    <t>dotacja celowa z powiatów na pokrycie kosztów pobytu dzieci w rodzinach zastępczych</t>
  </si>
  <si>
    <t>85218</t>
  </si>
  <si>
    <t>85231</t>
  </si>
  <si>
    <t>dotacja celowa na wypłatę świadczeń uchodźcom</t>
  </si>
  <si>
    <t>POZOSTAŁE ZADANIA W ZAKRESIE POLITYKI SPOŁECZNEJ</t>
  </si>
  <si>
    <t>85321</t>
  </si>
  <si>
    <t>dotacja celowa z budżetu Państwa - zespół orzekania o stopniu niepełnosprawności</t>
  </si>
  <si>
    <t>85324</t>
  </si>
  <si>
    <t>wpływy za obsługę PFRON</t>
  </si>
  <si>
    <t>85333</t>
  </si>
  <si>
    <t>2690</t>
  </si>
  <si>
    <t>wpływy z Funduszu Pracy</t>
  </si>
  <si>
    <t>854</t>
  </si>
  <si>
    <t>EDUKACYJNA OPIEKA WYCHOWAWCZA</t>
  </si>
  <si>
    <t>85410</t>
  </si>
  <si>
    <t>85415</t>
  </si>
  <si>
    <t>90095</t>
  </si>
  <si>
    <t>Specjalny Ośrodek Szkolno-Wychowawczy Gimnazjum Specjalne Marki Struga - gimnazjum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</si>
  <si>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</si>
  <si>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</si>
  <si>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</si>
  <si>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</si>
  <si>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</si>
  <si>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</si>
  <si>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</si>
  <si>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</si>
  <si>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</si>
  <si>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>Policealna Szkoła Ochrony Gwardia</t>
  </si>
  <si>
    <t xml:space="preserve">Specjalny Ośrodek Szkolno-Wychowawczy Szkoła Zawodowa Specjalna Marki Struga </t>
  </si>
  <si>
    <t>Caritas Środowiskowy Dom Samopomocy w Radzyminie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</si>
  <si>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</si>
  <si>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</si>
  <si>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</si>
  <si>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</si>
  <si>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</si>
  <si>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Uzupełniające Liceum Ogólnokształcące ŻAK</t>
  </si>
  <si>
    <t>NSWW Marki Struga Przysposabiająca do zawodu</t>
  </si>
  <si>
    <t>Niepubliczne Uzupełniające Liceum Ogólnokształcące w Kobyłce</t>
  </si>
  <si>
    <t>Niepubliczne Liceum Profilowane dla Dorosłych w Zielonce</t>
  </si>
  <si>
    <t>Policealna Szkoła - Centrum Nauki i Biznesu</t>
  </si>
  <si>
    <t>LO uzup. dla Dorosłych przy ZDZ w Radzyminie</t>
  </si>
  <si>
    <t>Liceum ogólnokształcące ŻAK</t>
  </si>
  <si>
    <t>dotacja celowa na zadania zlecone - obrona cywilna</t>
  </si>
  <si>
    <t>DOCHODY OD OSÓB PRAWNYCH,OD OSÓB FIZYCZNYCH OD INNYCH JEDNOSTEK NIEPOSIADAJĄCYCH OSOBOWOŚCI PRAWNEJ ORAZ WYDATKI ZWIĄZANE Z ICH POBOREM</t>
  </si>
  <si>
    <t>subwencje ogólne z budżetu państwa</t>
  </si>
  <si>
    <t>RÓŻNE ROZLICZENIA</t>
  </si>
  <si>
    <t>na 2008 rok</t>
  </si>
  <si>
    <t>7. Dom Dziecka w Równem</t>
  </si>
  <si>
    <t>8. Dom Pomocy Społecznej w Radzyminie</t>
  </si>
  <si>
    <t>9. Dom Pomocy Społecznej w Zielonce</t>
  </si>
  <si>
    <t>2. Warsztaty Szkolne w Tłuszczu</t>
  </si>
  <si>
    <t>Usługi geodezyjne</t>
  </si>
  <si>
    <t>Pozostałe wydatki bieżące</t>
  </si>
  <si>
    <t>Gospodarka leśna</t>
  </si>
  <si>
    <t>02002</t>
  </si>
  <si>
    <t>Nadzór nad gospodarką leśną</t>
  </si>
  <si>
    <t>Drogi publiczne powiatowe</t>
  </si>
  <si>
    <t>Rolnictwo i łowiectwo</t>
  </si>
  <si>
    <t>Leśnictwo</t>
  </si>
  <si>
    <t>Transport i łączność</t>
  </si>
  <si>
    <t xml:space="preserve">Gospodarka gruntami i nieruchomościami </t>
  </si>
  <si>
    <t>Gospodarka mieszkaniowa</t>
  </si>
  <si>
    <t>Prace geodezyjne i kartograficzne</t>
  </si>
  <si>
    <t>Działalność usługowa</t>
  </si>
  <si>
    <t xml:space="preserve">Opracowania geodezyjne i kartograficzne </t>
  </si>
  <si>
    <t>Urzędy Wojewódzkie</t>
  </si>
  <si>
    <t>Administracja publiczna</t>
  </si>
  <si>
    <t>75019</t>
  </si>
  <si>
    <t>Rady Powiatowe</t>
  </si>
  <si>
    <t>Starostwa Powiatowe</t>
  </si>
  <si>
    <t>Komisje poborowe</t>
  </si>
  <si>
    <t>75075</t>
  </si>
  <si>
    <t>Promocja jednostek samorządu terytorialnego</t>
  </si>
  <si>
    <t>75404</t>
  </si>
  <si>
    <t>Bezpieczeństwo publiczne i ochrona przeciwpożarowa</t>
  </si>
  <si>
    <t>Komendy  Wojewódzkie Policji</t>
  </si>
  <si>
    <t>Komendy Powiatowe PSP</t>
  </si>
  <si>
    <t>Obrona cywilna</t>
  </si>
  <si>
    <t>75495</t>
  </si>
  <si>
    <t>757</t>
  </si>
  <si>
    <t>Odsetki od pobranych kredytów i pożyczek</t>
  </si>
  <si>
    <t xml:space="preserve">75702 </t>
  </si>
  <si>
    <t>Obsługa długu publicznego</t>
  </si>
  <si>
    <t>75704</t>
  </si>
  <si>
    <t>Rozliczenia z tytułu poręczeń i pożyczek</t>
  </si>
  <si>
    <t>75818</t>
  </si>
  <si>
    <t xml:space="preserve">Różne rozliczenia </t>
  </si>
  <si>
    <t>Rezerwy ogólne i celowe</t>
  </si>
  <si>
    <t xml:space="preserve">Oświata i wychowanie </t>
  </si>
  <si>
    <t>80111</t>
  </si>
  <si>
    <t>Szkoły podstawowe specjalne</t>
  </si>
  <si>
    <t>Gimnazja specjalne</t>
  </si>
  <si>
    <t>Licea ogólnokształcące</t>
  </si>
  <si>
    <t>Licea profilowane</t>
  </si>
  <si>
    <t>80134</t>
  </si>
  <si>
    <t>Szkoły zawodowe</t>
  </si>
  <si>
    <t>Szkoły zawodowe specjalne</t>
  </si>
  <si>
    <t>Dokształcanie i doskonalenie nauczycieli</t>
  </si>
  <si>
    <t>80195</t>
  </si>
  <si>
    <t>Pozostała działalność</t>
  </si>
  <si>
    <t>Ochrona zdrowia</t>
  </si>
  <si>
    <t>Szpitale ogólne</t>
  </si>
  <si>
    <t xml:space="preserve">Programy zdrowotne profilaktyka </t>
  </si>
  <si>
    <t>Składki na ubezpieczenia zdrowotne oraz świadczenia dla osób nieobjętych obowiązkiem ubezpieczenia zdrowotnego</t>
  </si>
  <si>
    <t>Pomoc społeczna</t>
  </si>
  <si>
    <t>Placówki opiekuńczo-wychowawcze</t>
  </si>
  <si>
    <t>Domy Pomocy Społecznej</t>
  </si>
  <si>
    <t>Ośrodki wsparcia</t>
  </si>
  <si>
    <t>Rodziny zastępcze</t>
  </si>
  <si>
    <t>Powiatowe centra pomocy rodzinie</t>
  </si>
  <si>
    <t>85220</t>
  </si>
  <si>
    <t>Jednostki specjalistycznego poradnictwa, mieszkania chronione i ośrodki interwencji kryzysowej</t>
  </si>
  <si>
    <t>Pomoc dla uchodźców</t>
  </si>
  <si>
    <t>85295</t>
  </si>
  <si>
    <t>Pozostałe zadania w zakresie polityki społecznej</t>
  </si>
  <si>
    <t>Rehabilitacja zawodowa i społeczna osób niepełnosprawnych</t>
  </si>
  <si>
    <t>85311</t>
  </si>
  <si>
    <t>Zespoły ds. orzekania o niepełnosprawności</t>
  </si>
  <si>
    <t>Powiatowe urzędy pracy</t>
  </si>
  <si>
    <t>85403</t>
  </si>
  <si>
    <t>Edukacyjna opieka wychowawcza</t>
  </si>
  <si>
    <t>85406</t>
  </si>
  <si>
    <t>Poradnie psychologiczno-pedagogiczne</t>
  </si>
  <si>
    <t>Internaty i bursy szkolne</t>
  </si>
  <si>
    <t>Pomoc materialna dla uczniów</t>
  </si>
  <si>
    <t>85419</t>
  </si>
  <si>
    <t>Ośrodki rewalidacyjno-wychowawcze</t>
  </si>
  <si>
    <t>85446</t>
  </si>
  <si>
    <t>85495</t>
  </si>
  <si>
    <t>Gospodarka komunalna i ochrona środowiska</t>
  </si>
  <si>
    <t>Kultura fizyczna i sport</t>
  </si>
  <si>
    <t>92105</t>
  </si>
  <si>
    <t xml:space="preserve">Pozostałe zadania w zakresie kultury </t>
  </si>
  <si>
    <t>92116</t>
  </si>
  <si>
    <t>Biblioteki powiatowe</t>
  </si>
  <si>
    <t>92119</t>
  </si>
  <si>
    <t>Ośrodki ochrony i dokumentacji zabytków</t>
  </si>
  <si>
    <t>92120</t>
  </si>
  <si>
    <t>Ochrona i konserwacja zabytków</t>
  </si>
  <si>
    <t>92195</t>
  </si>
  <si>
    <t>Kultura i ochrona dziedzictwa narodowego</t>
  </si>
  <si>
    <t>92605</t>
  </si>
  <si>
    <t>Zadania w zakresie kultury fizycznej i sportu</t>
  </si>
  <si>
    <t>92695</t>
  </si>
  <si>
    <t>Przebudowa ul Batorego w Ząbkach (2007-2011)</t>
  </si>
  <si>
    <t>Starostwo</t>
  </si>
  <si>
    <t>Przebudowa skrzyżowania ulic Wyszyńskiego i Weteranów w Radzyminie (lata 2008-2009)</t>
  </si>
  <si>
    <t>Modernizacja obiektów przeznaczonych na siedzibę Ośrodka Dokumentacji Etnograficznej Wołomin ul. Orwida (lata 2006-2010)</t>
  </si>
  <si>
    <t>Usprawnienie komunikacji na drogach powiatowych i wojewódzkich na terenie powiatu wołomińskiego Al.Niepodległości - Majdan, Mostówka- Ręczaje Polskie- Poświętne z budową ronda w Poświętnem (2007-2011)</t>
  </si>
  <si>
    <t>Usprawnienie komunikacji na drogach powiatowych i wojewódzkich na terenie powiatu wołomińskiego Marecka-Zielonka, Załuskiego-Kobyłka, Armii Krajowej-Wołomin (2007-2014)</t>
  </si>
  <si>
    <t>Budowa Zespołu Szkół Specjalnych w Ostrówku (2007-2009)</t>
  </si>
  <si>
    <t>A.      
B.513.000
C.
…</t>
  </si>
  <si>
    <t>A.      
B.250.000
C.
…</t>
  </si>
  <si>
    <t>Modernizacja drogi Sulejów Jadów</t>
  </si>
  <si>
    <t>A.      
B.288.935
C.
…</t>
  </si>
  <si>
    <t>Zakupy inwestycyjne</t>
  </si>
  <si>
    <t>Zakupy inwestycyjne komputerowe i wyposażenie serwerowni</t>
  </si>
  <si>
    <t>Adaptacja pomieszczeń na serwerownię w budynku Starostwa</t>
  </si>
  <si>
    <t>Zakup samochodu dla Policji  w ramach sponsoringu</t>
  </si>
  <si>
    <t>Zakup samochodu ciągnika siodłowego (koszt ok. 350 tys) dla KP PSP</t>
  </si>
  <si>
    <t>Zakup kamer do systemu monitoringu wizyjnego (współfinansowanie budżet Państwa)</t>
  </si>
  <si>
    <t>Dotacja dla SZPZOZ na finansowanie budowy łącznika pomiędzy budynkiem oddziału wewnętrznego i budynkiem głównym Szpitala Powiatowego w Wołominie (etap III) oraz zakup sprzętu medycznego do oddziałów szpitalnych</t>
  </si>
  <si>
    <t>A.      
B.1.000.000
C.
…</t>
  </si>
  <si>
    <t>Termomodernizacja Domu Dziecka w Równem</t>
  </si>
  <si>
    <t>Renowacja Pałacu w Chrzęsnem</t>
  </si>
  <si>
    <t>Ośrodek Dokumentacji Etnograficznej</t>
  </si>
  <si>
    <t>g) propagowanie idei selektywnej zbiórki odpadów</t>
  </si>
  <si>
    <t>h) zalesienia terenów zdegradowanych i nieużytków</t>
  </si>
  <si>
    <t>i) monitoring wód, powietrza i hałasu</t>
  </si>
  <si>
    <t>j) ekspertyza wykorzystania  wód termalnych</t>
  </si>
  <si>
    <t>A.      
B.200.000
C.200.000
…</t>
  </si>
  <si>
    <t>Budowa mostu na rzece Rządzy w Starym Kraszewie</t>
  </si>
  <si>
    <t>wpływ środków z programu ZPORR</t>
  </si>
  <si>
    <t>Przebudowa ul.Lipińskiej w Wołominie</t>
  </si>
  <si>
    <t>Budowa drogi Krawcowizna-Białki</t>
  </si>
  <si>
    <t xml:space="preserve">Budowa chodnika w Leśniakowiznie </t>
  </si>
  <si>
    <t xml:space="preserve">Zakupy inwestycyjne (samochód) </t>
  </si>
  <si>
    <t>A.40.000
B.
C.
…</t>
  </si>
  <si>
    <t>Wykonanie termomodernizacji obiektów oświatowych Zespołu Szkół w Tłuszczu, Zespołu Szkół w Wołominie, Zespół Szkół w Zielonce, ZSE w Wołomin.</t>
  </si>
  <si>
    <t>Dotacja na finansowanie modernizacji oddziałów, zakupy sprzętu specjalistycznego</t>
  </si>
  <si>
    <t>Termomodernizacja Domów Pomocy Społecznej w Zielonce i Radzyminie</t>
  </si>
  <si>
    <t xml:space="preserve">Powiatowy Inspektorat Nadzoru Budowlanego </t>
  </si>
  <si>
    <t xml:space="preserve"> Dofinansowanie kosztów kształcenia personelu medycznego</t>
  </si>
  <si>
    <t>Prowadzenie programów zdrowotnych</t>
  </si>
  <si>
    <t xml:space="preserve">851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</si>
  <si>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</si>
  <si>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</si>
  <si>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</si>
  <si>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</si>
  <si>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</si>
  <si>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</si>
  <si>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</si>
  <si>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</si>
  <si>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</si>
  <si>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</si>
  <si>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wspieranie rehabilitacji osób niepełnosprawnych</t>
  </si>
  <si>
    <r>
      <t>ekologia i ochrona środowiska w zakresie prowadzenia działalności edukacyjnej</t>
    </r>
    <r>
      <rPr>
        <sz val="10"/>
        <rFont val="Times New Roman"/>
        <family val="1"/>
      </rPr>
      <t>¹</t>
    </r>
  </si>
  <si>
    <t>1) Finansowanie z PFOŚ</t>
  </si>
  <si>
    <t>6.Publiczny Rodzinny Dom Dziecka         Nr 2 Załubice Nowe</t>
  </si>
  <si>
    <t xml:space="preserve">85149 </t>
  </si>
  <si>
    <t>powszechne działania sportowe                      ( w formach niekomercyjnych)</t>
  </si>
  <si>
    <t>c) urządzanie, utrzymywanie i ochrona istniejącej zieleni urządzonej</t>
  </si>
  <si>
    <t>Plan
na 2008 r.
(6+13)</t>
  </si>
  <si>
    <t xml:space="preserve">Specjalne ośrodki szkolno-wychowawcze </t>
  </si>
  <si>
    <t>wpływy z tytułu pomocy finansowej udzielanejmiędzy jst.na dofinansowanie własnych zadań inwestycyjnych i zakupów inwestycyjnych</t>
  </si>
  <si>
    <t>Część równoważąca subwencji ogólnej dla powiatów</t>
  </si>
  <si>
    <t>rok budżetowy 2008 (7+8+9+10)</t>
  </si>
  <si>
    <t>Wydatki związane z realizacją zadań wykonywanych na podstawie porozumień (umów) między jednostkami samorządu terytorialnego w 2008 r.</t>
  </si>
  <si>
    <t xml:space="preserve">             Dochody budżetu powiatu na 2008 r.</t>
  </si>
  <si>
    <t>udziały w podatku od osób fizycznych</t>
  </si>
  <si>
    <t>udziały w podatku od osób prawnych</t>
  </si>
  <si>
    <t>wpływy na realizację inwestycji pozyskane ze źródeł pozabudżetowych</t>
  </si>
  <si>
    <t>dochody z najmu i dzierżawy mienia Powiatu</t>
  </si>
  <si>
    <t>wpływy z odpłatności rodziców za pobyt dzieci w rodzinach zastępczych</t>
  </si>
  <si>
    <t>udzielonych poręczeń (prognoza)</t>
  </si>
  <si>
    <t xml:space="preserve">potencjalna spłata poręczenia </t>
  </si>
  <si>
    <r>
      <t xml:space="preserve">długu </t>
    </r>
    <r>
      <rPr>
        <sz val="10"/>
        <rFont val="Arial"/>
        <family val="2"/>
      </rPr>
      <t>(art. 170 ust. 1)       (  1-2.a-2.b-2.2):4</t>
    </r>
  </si>
  <si>
    <r>
      <t xml:space="preserve">długu po uwzględnieniu wyłączeń </t>
    </r>
    <r>
      <rPr>
        <sz val="10"/>
        <rFont val="Arial"/>
        <family val="2"/>
      </rPr>
      <t>(art. 170 ust. 3)
(1.1+1.2-2.1.a-2.1.b):4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</si>
  <si>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(2.1+2.3):4</t>
    </r>
  </si>
  <si>
    <r>
      <t xml:space="preserve">spłaty zadłużenia </t>
    </r>
    <r>
      <rPr>
        <sz val="10"/>
        <rFont val="Arial"/>
        <family val="2"/>
      </rPr>
      <t>(art. 169 ust. 1)        (2:4)</t>
    </r>
  </si>
  <si>
    <t xml:space="preserve">Dokumentacja projektowa drogi powiatowej od węzła Wołomin na drodze krajowej S8 do dogi wojewódzkiej 635 </t>
  </si>
  <si>
    <t xml:space="preserve">Budowa ogrodzenia nieruchomości Zespołu Szkół Terenów Zieleni w Radzyminie </t>
  </si>
  <si>
    <t>dotacja celowa -gospodarka gruntami i nieruchomościami mieniem Skarbu Państwa</t>
  </si>
  <si>
    <t>A.      
B.30.000
C.
…</t>
  </si>
  <si>
    <t>Budowa wielofunkcyjnego boiska sportowego  przy Domu Dziecka w Równem</t>
  </si>
  <si>
    <t>8.1</t>
  </si>
  <si>
    <t>8.2</t>
  </si>
  <si>
    <t>8.3</t>
  </si>
  <si>
    <t>8.4</t>
  </si>
  <si>
    <t>Stan zaciągniętych zobowiązania na 31.12 każdego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</si>
</sst>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5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2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8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0" fillId="2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2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3" fontId="14" fillId="0" borderId="15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41" fontId="48" fillId="0" borderId="10" xfId="0" applyNumberFormat="1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 wrapText="1"/>
    </xf>
    <xf numFmtId="41" fontId="48" fillId="0" borderId="10" xfId="0" applyNumberFormat="1" applyFont="1" applyBorder="1" applyAlignment="1">
      <alignment horizontal="center" vertical="top" wrapText="1"/>
    </xf>
    <xf numFmtId="169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41" fontId="48" fillId="0" borderId="10" xfId="0" applyNumberFormat="1" applyFont="1" applyBorder="1" applyAlignment="1">
      <alignment horizontal="center" wrapText="1"/>
    </xf>
    <xf numFmtId="169" fontId="48" fillId="0" borderId="10" xfId="0" applyNumberFormat="1" applyFont="1" applyBorder="1" applyAlignment="1">
      <alignment horizontal="center" wrapText="1"/>
    </xf>
    <xf numFmtId="41" fontId="49" fillId="0" borderId="10" xfId="0" applyNumberFormat="1" applyFont="1" applyBorder="1" applyAlignment="1">
      <alignment horizontal="center" wrapText="1"/>
    </xf>
    <xf numFmtId="169" fontId="48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41" fontId="48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41" fontId="52" fillId="0" borderId="10" xfId="0" applyNumberFormat="1" applyFont="1" applyBorder="1" applyAlignment="1">
      <alignment horizontal="center" vertical="top" wrapText="1"/>
    </xf>
    <xf numFmtId="0" fontId="10" fillId="20" borderId="15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 wrapText="1"/>
    </xf>
    <xf numFmtId="0" fontId="4" fillId="20" borderId="24" xfId="0" applyFont="1" applyFill="1" applyBorder="1" applyAlignment="1">
      <alignment horizont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SheetLayoutView="100" zoomScalePageLayoutView="0" workbookViewId="0" topLeftCell="A115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1.375" style="0" customWidth="1"/>
    <col min="5" max="5" width="13.00390625" style="0" customWidth="1"/>
    <col min="6" max="6" width="13.375" style="0" bestFit="1" customWidth="1"/>
    <col min="7" max="7" width="13.25390625" style="0" customWidth="1"/>
  </cols>
  <sheetData>
    <row r="1" spans="2:5" ht="18">
      <c r="B1" s="209" t="s">
        <v>534</v>
      </c>
      <c r="C1" s="209"/>
      <c r="D1" s="209"/>
      <c r="E1" s="209"/>
    </row>
    <row r="2" spans="1:7" s="28" customFormat="1" ht="15" customHeight="1">
      <c r="A2" s="204" t="s">
        <v>2</v>
      </c>
      <c r="B2" s="206" t="s">
        <v>77</v>
      </c>
      <c r="C2" s="204" t="s">
        <v>4</v>
      </c>
      <c r="D2" s="204" t="s">
        <v>75</v>
      </c>
      <c r="E2" s="199" t="s">
        <v>168</v>
      </c>
      <c r="F2" s="200"/>
      <c r="G2" s="201"/>
    </row>
    <row r="3" spans="1:7" s="28" customFormat="1" ht="15" customHeight="1">
      <c r="A3" s="205"/>
      <c r="B3" s="207"/>
      <c r="C3" s="205"/>
      <c r="D3" s="205"/>
      <c r="E3" s="202" t="s">
        <v>71</v>
      </c>
      <c r="F3" s="200" t="s">
        <v>169</v>
      </c>
      <c r="G3" s="201"/>
    </row>
    <row r="4" spans="1:7" s="33" customFormat="1" ht="15" customHeight="1">
      <c r="A4" s="66"/>
      <c r="B4" s="68"/>
      <c r="C4" s="67"/>
      <c r="D4" s="67"/>
      <c r="E4" s="203"/>
      <c r="F4" s="69" t="s">
        <v>170</v>
      </c>
      <c r="G4" s="69" t="s">
        <v>171</v>
      </c>
    </row>
    <row r="5" spans="1:7" ht="12.75" customHeight="1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</row>
    <row r="6" spans="1:7" ht="29.25" customHeight="1">
      <c r="A6" s="89" t="s">
        <v>213</v>
      </c>
      <c r="B6" s="151"/>
      <c r="C6" s="151"/>
      <c r="D6" s="157" t="s">
        <v>257</v>
      </c>
      <c r="E6" s="158">
        <f>SUM(E7:E8)</f>
        <v>56050</v>
      </c>
      <c r="F6" s="158">
        <f>SUM(F7:F8)</f>
        <v>56050</v>
      </c>
      <c r="G6" s="158">
        <f>SUM(G7:G8)</f>
        <v>0</v>
      </c>
    </row>
    <row r="7" spans="1:7" ht="25.5" customHeight="1">
      <c r="A7" s="150" t="s">
        <v>213</v>
      </c>
      <c r="B7" s="150" t="s">
        <v>214</v>
      </c>
      <c r="C7" s="150" t="s">
        <v>215</v>
      </c>
      <c r="D7" s="87" t="s">
        <v>216</v>
      </c>
      <c r="E7" s="129">
        <f>SUM(F7:G7)</f>
        <v>56000</v>
      </c>
      <c r="F7" s="129">
        <v>56000</v>
      </c>
      <c r="G7" s="129">
        <v>0</v>
      </c>
    </row>
    <row r="8" spans="1:7" ht="28.5" customHeight="1">
      <c r="A8" s="150" t="s">
        <v>213</v>
      </c>
      <c r="B8" s="150" t="s">
        <v>214</v>
      </c>
      <c r="C8" s="150" t="s">
        <v>217</v>
      </c>
      <c r="D8" s="87" t="s">
        <v>218</v>
      </c>
      <c r="E8" s="129">
        <f aca="true" t="shared" si="0" ref="E8:E114">SUM(F8:G8)</f>
        <v>50</v>
      </c>
      <c r="F8" s="129">
        <v>50</v>
      </c>
      <c r="G8" s="129">
        <v>0</v>
      </c>
    </row>
    <row r="9" spans="1:7" ht="28.5" customHeight="1">
      <c r="A9" s="89" t="s">
        <v>219</v>
      </c>
      <c r="B9" s="150"/>
      <c r="C9" s="150"/>
      <c r="D9" s="89" t="s">
        <v>258</v>
      </c>
      <c r="E9" s="159">
        <f>SUM(E10:E11)</f>
        <v>159826</v>
      </c>
      <c r="F9" s="159">
        <f>SUM(F10:F11)</f>
        <v>159826</v>
      </c>
      <c r="G9" s="159">
        <f>SUM(G10:G11)</f>
        <v>0</v>
      </c>
    </row>
    <row r="10" spans="1:7" ht="25.5" customHeight="1">
      <c r="A10" s="150" t="s">
        <v>219</v>
      </c>
      <c r="B10" s="150" t="s">
        <v>220</v>
      </c>
      <c r="C10" s="150" t="s">
        <v>215</v>
      </c>
      <c r="D10" s="87" t="s">
        <v>221</v>
      </c>
      <c r="E10" s="129">
        <f t="shared" si="0"/>
        <v>60000</v>
      </c>
      <c r="F10" s="129">
        <v>60000</v>
      </c>
      <c r="G10" s="129">
        <v>0</v>
      </c>
    </row>
    <row r="11" spans="1:7" ht="23.25" customHeight="1">
      <c r="A11" s="150" t="s">
        <v>219</v>
      </c>
      <c r="B11" s="150" t="s">
        <v>220</v>
      </c>
      <c r="C11" s="150" t="s">
        <v>222</v>
      </c>
      <c r="D11" s="87" t="s">
        <v>223</v>
      </c>
      <c r="E11" s="129">
        <f t="shared" si="0"/>
        <v>99826</v>
      </c>
      <c r="F11" s="129">
        <v>99826</v>
      </c>
      <c r="G11" s="129">
        <v>0</v>
      </c>
    </row>
    <row r="12" spans="1:7" ht="28.5" customHeight="1">
      <c r="A12" s="89" t="s">
        <v>224</v>
      </c>
      <c r="B12" s="150"/>
      <c r="C12" s="150"/>
      <c r="D12" s="89" t="s">
        <v>259</v>
      </c>
      <c r="E12" s="159">
        <f>SUM(E13:E14)</f>
        <v>1451935</v>
      </c>
      <c r="F12" s="159">
        <f>SUM(F13:F14)</f>
        <v>0</v>
      </c>
      <c r="G12" s="159">
        <f>SUM(G13:G14)</f>
        <v>1451935</v>
      </c>
    </row>
    <row r="13" spans="1:7" ht="36" customHeight="1">
      <c r="A13" s="150" t="s">
        <v>224</v>
      </c>
      <c r="B13" s="150" t="s">
        <v>225</v>
      </c>
      <c r="C13" s="150" t="s">
        <v>301</v>
      </c>
      <c r="D13" s="87" t="s">
        <v>537</v>
      </c>
      <c r="E13" s="129">
        <v>200000</v>
      </c>
      <c r="F13" s="129">
        <v>0</v>
      </c>
      <c r="G13" s="129">
        <v>200000</v>
      </c>
    </row>
    <row r="14" spans="1:7" ht="55.5" customHeight="1">
      <c r="A14" s="150" t="s">
        <v>224</v>
      </c>
      <c r="B14" s="150" t="s">
        <v>225</v>
      </c>
      <c r="C14" s="150" t="s">
        <v>227</v>
      </c>
      <c r="D14" s="87" t="s">
        <v>530</v>
      </c>
      <c r="E14" s="129">
        <v>1251935</v>
      </c>
      <c r="F14" s="129">
        <v>0</v>
      </c>
      <c r="G14" s="129">
        <v>1251935</v>
      </c>
    </row>
    <row r="15" spans="1:7" ht="31.5" customHeight="1">
      <c r="A15" s="89" t="s">
        <v>228</v>
      </c>
      <c r="B15" s="89"/>
      <c r="C15" s="89"/>
      <c r="D15" s="89" t="s">
        <v>260</v>
      </c>
      <c r="E15" s="159">
        <f>SUM(E16+E21+E22)</f>
        <v>497320</v>
      </c>
      <c r="F15" s="159">
        <f>SUM(F16+F21+F22)</f>
        <v>497320</v>
      </c>
      <c r="G15" s="159">
        <f>SUM(G16+G21+G22)</f>
        <v>0</v>
      </c>
    </row>
    <row r="16" spans="1:7" ht="30" customHeight="1">
      <c r="A16" s="150" t="s">
        <v>228</v>
      </c>
      <c r="B16" s="150" t="s">
        <v>229</v>
      </c>
      <c r="C16" s="150" t="s">
        <v>230</v>
      </c>
      <c r="D16" s="87" t="s">
        <v>538</v>
      </c>
      <c r="E16" s="129">
        <f t="shared" si="0"/>
        <v>79000</v>
      </c>
      <c r="F16" s="129">
        <v>79000</v>
      </c>
      <c r="G16" s="129">
        <v>0</v>
      </c>
    </row>
    <row r="17" spans="1:7" ht="15" customHeight="1">
      <c r="A17" s="204" t="s">
        <v>2</v>
      </c>
      <c r="B17" s="206" t="s">
        <v>77</v>
      </c>
      <c r="C17" s="204" t="s">
        <v>4</v>
      </c>
      <c r="D17" s="204" t="s">
        <v>75</v>
      </c>
      <c r="E17" s="199" t="s">
        <v>168</v>
      </c>
      <c r="F17" s="200"/>
      <c r="G17" s="201"/>
    </row>
    <row r="18" spans="1:7" ht="20.25" customHeight="1">
      <c r="A18" s="205"/>
      <c r="B18" s="207"/>
      <c r="C18" s="205"/>
      <c r="D18" s="205"/>
      <c r="E18" s="202" t="s">
        <v>71</v>
      </c>
      <c r="F18" s="200" t="s">
        <v>169</v>
      </c>
      <c r="G18" s="201"/>
    </row>
    <row r="19" spans="1:7" ht="12.75" customHeight="1">
      <c r="A19" s="66"/>
      <c r="B19" s="68"/>
      <c r="C19" s="67"/>
      <c r="D19" s="67"/>
      <c r="E19" s="203"/>
      <c r="F19" s="69" t="s">
        <v>170</v>
      </c>
      <c r="G19" s="69" t="s">
        <v>171</v>
      </c>
    </row>
    <row r="20" spans="1:7" ht="12" customHeight="1">
      <c r="A20" s="102">
        <v>1</v>
      </c>
      <c r="B20" s="102">
        <v>2</v>
      </c>
      <c r="C20" s="102">
        <v>3</v>
      </c>
      <c r="D20" s="102">
        <v>4</v>
      </c>
      <c r="E20" s="102">
        <v>5</v>
      </c>
      <c r="F20" s="102">
        <v>6</v>
      </c>
      <c r="G20" s="102">
        <v>7</v>
      </c>
    </row>
    <row r="21" spans="1:7" ht="32.25" customHeight="1">
      <c r="A21" s="150" t="s">
        <v>228</v>
      </c>
      <c r="B21" s="150" t="s">
        <v>229</v>
      </c>
      <c r="C21" s="150" t="s">
        <v>215</v>
      </c>
      <c r="D21" s="87" t="s">
        <v>548</v>
      </c>
      <c r="E21" s="129">
        <f t="shared" si="0"/>
        <v>100000</v>
      </c>
      <c r="F21" s="129">
        <v>100000</v>
      </c>
      <c r="G21" s="129">
        <v>0</v>
      </c>
    </row>
    <row r="22" spans="1:7" ht="24" customHeight="1">
      <c r="A22" s="150" t="s">
        <v>228</v>
      </c>
      <c r="B22" s="150" t="s">
        <v>229</v>
      </c>
      <c r="C22" s="150" t="s">
        <v>217</v>
      </c>
      <c r="D22" s="87" t="s">
        <v>218</v>
      </c>
      <c r="E22" s="129">
        <f t="shared" si="0"/>
        <v>318320</v>
      </c>
      <c r="F22" s="129">
        <v>318320</v>
      </c>
      <c r="G22" s="129">
        <v>0</v>
      </c>
    </row>
    <row r="23" spans="1:7" ht="24" customHeight="1">
      <c r="A23" s="89" t="s">
        <v>231</v>
      </c>
      <c r="B23" s="89"/>
      <c r="C23" s="89"/>
      <c r="D23" s="89" t="s">
        <v>261</v>
      </c>
      <c r="E23" s="159">
        <f>SUM(E24:E29)</f>
        <v>836980</v>
      </c>
      <c r="F23" s="159">
        <f>SUM(F24:F29)</f>
        <v>796980</v>
      </c>
      <c r="G23" s="159">
        <f>SUM(G24:G29)</f>
        <v>40000</v>
      </c>
    </row>
    <row r="24" spans="1:7" ht="28.5" customHeight="1">
      <c r="A24" s="150" t="s">
        <v>231</v>
      </c>
      <c r="B24" s="150" t="s">
        <v>232</v>
      </c>
      <c r="C24" s="150" t="s">
        <v>215</v>
      </c>
      <c r="D24" s="87" t="s">
        <v>233</v>
      </c>
      <c r="E24" s="129">
        <f t="shared" si="0"/>
        <v>70000</v>
      </c>
      <c r="F24" s="129">
        <v>70000</v>
      </c>
      <c r="G24" s="129">
        <v>0</v>
      </c>
    </row>
    <row r="25" spans="1:7" ht="23.25" customHeight="1">
      <c r="A25" s="150" t="s">
        <v>231</v>
      </c>
      <c r="B25" s="150" t="s">
        <v>234</v>
      </c>
      <c r="C25" s="150" t="s">
        <v>215</v>
      </c>
      <c r="D25" s="87" t="s">
        <v>235</v>
      </c>
      <c r="E25" s="129">
        <f t="shared" si="0"/>
        <v>85000</v>
      </c>
      <c r="F25" s="129">
        <v>85000</v>
      </c>
      <c r="G25" s="129">
        <v>0</v>
      </c>
    </row>
    <row r="26" spans="1:7" ht="23.25" customHeight="1">
      <c r="A26" s="150" t="s">
        <v>231</v>
      </c>
      <c r="B26" s="150" t="s">
        <v>236</v>
      </c>
      <c r="C26" s="150" t="s">
        <v>237</v>
      </c>
      <c r="D26" s="87" t="s">
        <v>249</v>
      </c>
      <c r="E26" s="129">
        <f t="shared" si="0"/>
        <v>2500</v>
      </c>
      <c r="F26" s="129">
        <v>2500</v>
      </c>
      <c r="G26" s="129">
        <v>0</v>
      </c>
    </row>
    <row r="27" spans="1:7" ht="24" customHeight="1">
      <c r="A27" s="150" t="s">
        <v>231</v>
      </c>
      <c r="B27" s="150" t="s">
        <v>236</v>
      </c>
      <c r="C27" s="150" t="s">
        <v>215</v>
      </c>
      <c r="D27" s="87" t="s">
        <v>238</v>
      </c>
      <c r="E27" s="129">
        <f t="shared" si="0"/>
        <v>638780</v>
      </c>
      <c r="F27" s="129">
        <v>638780</v>
      </c>
      <c r="G27" s="129">
        <v>0</v>
      </c>
    </row>
    <row r="28" spans="1:7" ht="23.25" customHeight="1">
      <c r="A28" s="150" t="s">
        <v>231</v>
      </c>
      <c r="B28" s="150" t="s">
        <v>236</v>
      </c>
      <c r="C28" s="150" t="s">
        <v>217</v>
      </c>
      <c r="D28" s="87" t="s">
        <v>239</v>
      </c>
      <c r="E28" s="129">
        <f t="shared" si="0"/>
        <v>700</v>
      </c>
      <c r="F28" s="129">
        <v>700</v>
      </c>
      <c r="G28" s="129">
        <v>0</v>
      </c>
    </row>
    <row r="29" spans="1:7" ht="19.5" customHeight="1">
      <c r="A29" s="150" t="s">
        <v>231</v>
      </c>
      <c r="B29" s="150" t="s">
        <v>236</v>
      </c>
      <c r="C29" s="150" t="s">
        <v>240</v>
      </c>
      <c r="D29" s="87" t="s">
        <v>241</v>
      </c>
      <c r="E29" s="129">
        <f t="shared" si="0"/>
        <v>40000</v>
      </c>
      <c r="F29" s="129">
        <v>0</v>
      </c>
      <c r="G29" s="129">
        <v>40000</v>
      </c>
    </row>
    <row r="30" spans="1:7" ht="21.75" customHeight="1">
      <c r="A30" s="89" t="s">
        <v>242</v>
      </c>
      <c r="B30" s="89"/>
      <c r="C30" s="89"/>
      <c r="D30" s="89" t="s">
        <v>262</v>
      </c>
      <c r="E30" s="159">
        <f>SUM(E31:E35)</f>
        <v>465662</v>
      </c>
      <c r="F30" s="159">
        <f>SUM(F31:F35)</f>
        <v>465662</v>
      </c>
      <c r="G30" s="159">
        <f>SUM(G31:G35)</f>
        <v>0</v>
      </c>
    </row>
    <row r="31" spans="1:7" ht="27.75" customHeight="1">
      <c r="A31" s="150" t="s">
        <v>242</v>
      </c>
      <c r="B31" s="150" t="s">
        <v>243</v>
      </c>
      <c r="C31" s="150" t="s">
        <v>215</v>
      </c>
      <c r="D31" s="87" t="s">
        <v>244</v>
      </c>
      <c r="E31" s="129">
        <f t="shared" si="0"/>
        <v>344162</v>
      </c>
      <c r="F31" s="129">
        <v>344162</v>
      </c>
      <c r="G31" s="129">
        <v>0</v>
      </c>
    </row>
    <row r="32" spans="1:7" ht="19.5" customHeight="1">
      <c r="A32" s="150" t="s">
        <v>245</v>
      </c>
      <c r="B32" s="150" t="s">
        <v>246</v>
      </c>
      <c r="C32" s="150" t="s">
        <v>247</v>
      </c>
      <c r="D32" s="87" t="s">
        <v>248</v>
      </c>
      <c r="E32" s="129">
        <f t="shared" si="0"/>
        <v>9200</v>
      </c>
      <c r="F32" s="129">
        <v>9200</v>
      </c>
      <c r="G32" s="129">
        <v>0</v>
      </c>
    </row>
    <row r="33" spans="1:7" ht="19.5" customHeight="1">
      <c r="A33" s="150" t="s">
        <v>245</v>
      </c>
      <c r="B33" s="150" t="s">
        <v>246</v>
      </c>
      <c r="C33" s="150" t="s">
        <v>237</v>
      </c>
      <c r="D33" s="87" t="s">
        <v>249</v>
      </c>
      <c r="E33" s="129">
        <f t="shared" si="0"/>
        <v>38000</v>
      </c>
      <c r="F33" s="129">
        <v>38000</v>
      </c>
      <c r="G33" s="129">
        <v>0</v>
      </c>
    </row>
    <row r="34" spans="1:7" ht="19.5" customHeight="1">
      <c r="A34" s="150" t="s">
        <v>245</v>
      </c>
      <c r="B34" s="150" t="s">
        <v>246</v>
      </c>
      <c r="C34" s="150" t="s">
        <v>226</v>
      </c>
      <c r="D34" s="87" t="s">
        <v>250</v>
      </c>
      <c r="E34" s="129">
        <f t="shared" si="0"/>
        <v>21300</v>
      </c>
      <c r="F34" s="129">
        <v>21300</v>
      </c>
      <c r="G34" s="129">
        <v>0</v>
      </c>
    </row>
    <row r="35" spans="1:7" ht="19.5" customHeight="1">
      <c r="A35" s="150" t="s">
        <v>242</v>
      </c>
      <c r="B35" s="150" t="s">
        <v>251</v>
      </c>
      <c r="C35" s="150" t="s">
        <v>215</v>
      </c>
      <c r="D35" s="87" t="s">
        <v>252</v>
      </c>
      <c r="E35" s="129">
        <f t="shared" si="0"/>
        <v>53000</v>
      </c>
      <c r="F35" s="129">
        <v>53000</v>
      </c>
      <c r="G35" s="129">
        <v>0</v>
      </c>
    </row>
    <row r="36" spans="1:7" ht="19.5" customHeight="1">
      <c r="A36" s="204" t="s">
        <v>2</v>
      </c>
      <c r="B36" s="206" t="s">
        <v>77</v>
      </c>
      <c r="C36" s="204" t="s">
        <v>4</v>
      </c>
      <c r="D36" s="204" t="s">
        <v>75</v>
      </c>
      <c r="E36" s="199" t="s">
        <v>168</v>
      </c>
      <c r="F36" s="200"/>
      <c r="G36" s="201"/>
    </row>
    <row r="37" spans="1:7" ht="19.5" customHeight="1">
      <c r="A37" s="205"/>
      <c r="B37" s="207"/>
      <c r="C37" s="205"/>
      <c r="D37" s="205"/>
      <c r="E37" s="202" t="s">
        <v>71</v>
      </c>
      <c r="F37" s="200" t="s">
        <v>169</v>
      </c>
      <c r="G37" s="201"/>
    </row>
    <row r="38" spans="1:7" ht="19.5" customHeight="1">
      <c r="A38" s="66"/>
      <c r="B38" s="68"/>
      <c r="C38" s="67"/>
      <c r="D38" s="67"/>
      <c r="E38" s="203"/>
      <c r="F38" s="69" t="s">
        <v>170</v>
      </c>
      <c r="G38" s="69" t="s">
        <v>171</v>
      </c>
    </row>
    <row r="39" spans="1:7" ht="14.25" customHeight="1">
      <c r="A39" s="102">
        <v>1</v>
      </c>
      <c r="B39" s="102">
        <v>2</v>
      </c>
      <c r="C39" s="102">
        <v>3</v>
      </c>
      <c r="D39" s="102">
        <v>4</v>
      </c>
      <c r="E39" s="102">
        <v>5</v>
      </c>
      <c r="F39" s="102">
        <v>6</v>
      </c>
      <c r="G39" s="102">
        <v>7</v>
      </c>
    </row>
    <row r="40" spans="1:7" ht="29.25" customHeight="1">
      <c r="A40" s="89" t="s">
        <v>253</v>
      </c>
      <c r="B40" s="89"/>
      <c r="C40" s="89"/>
      <c r="D40" s="89" t="s">
        <v>263</v>
      </c>
      <c r="E40" s="159">
        <f>SUM(E41:E43)</f>
        <v>4471700</v>
      </c>
      <c r="F40" s="159">
        <f>SUM(F41:F43)</f>
        <v>4471700</v>
      </c>
      <c r="G40" s="159">
        <f>SUM(G41:G43)</f>
        <v>0</v>
      </c>
    </row>
    <row r="41" spans="1:7" ht="25.5" customHeight="1">
      <c r="A41" s="150" t="s">
        <v>253</v>
      </c>
      <c r="B41" s="150" t="s">
        <v>254</v>
      </c>
      <c r="C41" s="150" t="s">
        <v>237</v>
      </c>
      <c r="D41" s="87" t="s">
        <v>255</v>
      </c>
      <c r="E41" s="129">
        <f t="shared" si="0"/>
        <v>8200</v>
      </c>
      <c r="F41" s="129">
        <v>8200</v>
      </c>
      <c r="G41" s="129">
        <v>0</v>
      </c>
    </row>
    <row r="42" spans="1:7" ht="28.5" customHeight="1">
      <c r="A42" s="150" t="s">
        <v>256</v>
      </c>
      <c r="B42" s="150" t="s">
        <v>254</v>
      </c>
      <c r="C42" s="150" t="s">
        <v>215</v>
      </c>
      <c r="D42" s="87" t="s">
        <v>264</v>
      </c>
      <c r="E42" s="129">
        <f t="shared" si="0"/>
        <v>4463000</v>
      </c>
      <c r="F42" s="129">
        <v>4463000</v>
      </c>
      <c r="G42" s="129">
        <v>0</v>
      </c>
    </row>
    <row r="43" spans="1:7" ht="29.25" customHeight="1">
      <c r="A43" s="150" t="s">
        <v>253</v>
      </c>
      <c r="B43" s="150" t="s">
        <v>266</v>
      </c>
      <c r="C43" s="150" t="s">
        <v>215</v>
      </c>
      <c r="D43" s="87" t="s">
        <v>368</v>
      </c>
      <c r="E43" s="129">
        <f t="shared" si="0"/>
        <v>500</v>
      </c>
      <c r="F43" s="129">
        <v>500</v>
      </c>
      <c r="G43" s="129">
        <v>0</v>
      </c>
    </row>
    <row r="44" spans="1:7" ht="70.5" customHeight="1">
      <c r="A44" s="89" t="s">
        <v>267</v>
      </c>
      <c r="B44" s="89"/>
      <c r="C44" s="89"/>
      <c r="D44" s="89" t="s">
        <v>369</v>
      </c>
      <c r="E44" s="159">
        <f>SUM(E45:E49)</f>
        <v>43198476</v>
      </c>
      <c r="F44" s="159">
        <f>SUM(F45:F49)</f>
        <v>43198476</v>
      </c>
      <c r="G44" s="159">
        <f>SUM(G45:G49)</f>
        <v>0</v>
      </c>
    </row>
    <row r="45" spans="1:7" ht="27.75" customHeight="1">
      <c r="A45" s="150" t="s">
        <v>267</v>
      </c>
      <c r="B45" s="150" t="s">
        <v>268</v>
      </c>
      <c r="C45" s="150" t="s">
        <v>269</v>
      </c>
      <c r="D45" s="87" t="s">
        <v>270</v>
      </c>
      <c r="E45" s="129">
        <f t="shared" si="0"/>
        <v>5000000</v>
      </c>
      <c r="F45" s="129">
        <v>5000000</v>
      </c>
      <c r="G45" s="129">
        <v>0</v>
      </c>
    </row>
    <row r="46" spans="1:7" ht="28.5" customHeight="1">
      <c r="A46" s="150" t="s">
        <v>267</v>
      </c>
      <c r="B46" s="150" t="s">
        <v>268</v>
      </c>
      <c r="C46" s="150" t="s">
        <v>272</v>
      </c>
      <c r="D46" s="87" t="s">
        <v>273</v>
      </c>
      <c r="E46" s="129">
        <f t="shared" si="0"/>
        <v>238100</v>
      </c>
      <c r="F46" s="129">
        <v>238100</v>
      </c>
      <c r="G46" s="129">
        <v>0</v>
      </c>
    </row>
    <row r="47" spans="1:7" ht="21.75" customHeight="1">
      <c r="A47" s="150" t="s">
        <v>267</v>
      </c>
      <c r="B47" s="150" t="s">
        <v>268</v>
      </c>
      <c r="C47" s="150" t="s">
        <v>274</v>
      </c>
      <c r="D47" s="87" t="s">
        <v>275</v>
      </c>
      <c r="E47" s="129">
        <f t="shared" si="0"/>
        <v>195000</v>
      </c>
      <c r="F47" s="129">
        <v>195000</v>
      </c>
      <c r="G47" s="129">
        <v>0</v>
      </c>
    </row>
    <row r="48" spans="1:7" ht="29.25" customHeight="1">
      <c r="A48" s="150" t="s">
        <v>267</v>
      </c>
      <c r="B48" s="150" t="s">
        <v>276</v>
      </c>
      <c r="C48" s="150" t="s">
        <v>277</v>
      </c>
      <c r="D48" s="87" t="s">
        <v>535</v>
      </c>
      <c r="E48" s="129">
        <f t="shared" si="0"/>
        <v>36552976</v>
      </c>
      <c r="F48" s="129">
        <v>36552976</v>
      </c>
      <c r="G48" s="129">
        <v>0</v>
      </c>
    </row>
    <row r="49" spans="1:7" ht="36.75" customHeight="1">
      <c r="A49" s="150" t="s">
        <v>267</v>
      </c>
      <c r="B49" s="150" t="s">
        <v>278</v>
      </c>
      <c r="C49" s="150" t="s">
        <v>279</v>
      </c>
      <c r="D49" s="87" t="s">
        <v>536</v>
      </c>
      <c r="E49" s="129">
        <f t="shared" si="0"/>
        <v>1212400</v>
      </c>
      <c r="F49" s="129">
        <v>1212400</v>
      </c>
      <c r="G49" s="129">
        <v>0</v>
      </c>
    </row>
    <row r="50" spans="1:7" ht="24.75" customHeight="1">
      <c r="A50" s="204" t="s">
        <v>2</v>
      </c>
      <c r="B50" s="206" t="s">
        <v>77</v>
      </c>
      <c r="C50" s="204" t="s">
        <v>4</v>
      </c>
      <c r="D50" s="204" t="s">
        <v>75</v>
      </c>
      <c r="E50" s="199" t="s">
        <v>168</v>
      </c>
      <c r="F50" s="200"/>
      <c r="G50" s="201"/>
    </row>
    <row r="51" spans="1:7" ht="14.25" customHeight="1">
      <c r="A51" s="205"/>
      <c r="B51" s="207"/>
      <c r="C51" s="205"/>
      <c r="D51" s="205"/>
      <c r="E51" s="202" t="s">
        <v>71</v>
      </c>
      <c r="F51" s="200" t="s">
        <v>169</v>
      </c>
      <c r="G51" s="201"/>
    </row>
    <row r="52" spans="1:7" ht="16.5" customHeight="1">
      <c r="A52" s="66"/>
      <c r="B52" s="68"/>
      <c r="C52" s="67"/>
      <c r="D52" s="67"/>
      <c r="E52" s="203"/>
      <c r="F52" s="69" t="s">
        <v>170</v>
      </c>
      <c r="G52" s="69" t="s">
        <v>171</v>
      </c>
    </row>
    <row r="53" spans="1:7" ht="9.75" customHeight="1">
      <c r="A53" s="102">
        <v>1</v>
      </c>
      <c r="B53" s="102">
        <v>2</v>
      </c>
      <c r="C53" s="102">
        <v>3</v>
      </c>
      <c r="D53" s="102">
        <v>4</v>
      </c>
      <c r="E53" s="102">
        <v>5</v>
      </c>
      <c r="F53" s="102">
        <v>6</v>
      </c>
      <c r="G53" s="102">
        <v>7</v>
      </c>
    </row>
    <row r="54" spans="1:7" ht="17.25" customHeight="1">
      <c r="A54" s="89" t="s">
        <v>271</v>
      </c>
      <c r="B54" s="89"/>
      <c r="C54" s="89"/>
      <c r="D54" s="89" t="s">
        <v>371</v>
      </c>
      <c r="E54" s="160">
        <f>SUM(E55+E56+E57+E58)</f>
        <v>23992191</v>
      </c>
      <c r="F54" s="160">
        <f>SUM(F55+F56+F57+F58)</f>
        <v>23992191</v>
      </c>
      <c r="G54" s="160">
        <f>SUM(G55+G56+G57+G58)</f>
        <v>0</v>
      </c>
    </row>
    <row r="55" spans="1:7" ht="19.5" customHeight="1">
      <c r="A55" s="150" t="s">
        <v>271</v>
      </c>
      <c r="B55" s="150" t="s">
        <v>280</v>
      </c>
      <c r="C55" s="150" t="s">
        <v>281</v>
      </c>
      <c r="D55" s="87" t="s">
        <v>370</v>
      </c>
      <c r="E55" s="130">
        <f t="shared" si="0"/>
        <v>22889329</v>
      </c>
      <c r="F55" s="130">
        <v>22889329</v>
      </c>
      <c r="G55" s="130">
        <v>0</v>
      </c>
    </row>
    <row r="56" spans="1:7" ht="19.5" customHeight="1">
      <c r="A56" s="150" t="s">
        <v>271</v>
      </c>
      <c r="B56" s="150" t="s">
        <v>282</v>
      </c>
      <c r="C56" s="150" t="s">
        <v>281</v>
      </c>
      <c r="D56" s="87" t="s">
        <v>283</v>
      </c>
      <c r="E56" s="130">
        <f t="shared" si="0"/>
        <v>343551</v>
      </c>
      <c r="F56" s="130">
        <v>343551</v>
      </c>
      <c r="G56" s="130">
        <v>0</v>
      </c>
    </row>
    <row r="57" spans="1:7" ht="19.5" customHeight="1">
      <c r="A57" s="150" t="s">
        <v>271</v>
      </c>
      <c r="B57" s="150" t="s">
        <v>284</v>
      </c>
      <c r="C57" s="150" t="s">
        <v>237</v>
      </c>
      <c r="D57" s="87" t="s">
        <v>249</v>
      </c>
      <c r="E57" s="130">
        <f t="shared" si="0"/>
        <v>160500</v>
      </c>
      <c r="F57" s="130">
        <v>160500</v>
      </c>
      <c r="G57" s="130">
        <v>0</v>
      </c>
    </row>
    <row r="58" spans="1:7" ht="19.5" customHeight="1">
      <c r="A58" s="150" t="s">
        <v>271</v>
      </c>
      <c r="B58" s="150" t="s">
        <v>285</v>
      </c>
      <c r="C58" s="150" t="s">
        <v>281</v>
      </c>
      <c r="D58" s="87" t="s">
        <v>286</v>
      </c>
      <c r="E58" s="130">
        <f t="shared" si="0"/>
        <v>598811</v>
      </c>
      <c r="F58" s="130">
        <v>598811</v>
      </c>
      <c r="G58" s="130">
        <v>0</v>
      </c>
    </row>
    <row r="59" spans="1:7" ht="19.5" customHeight="1">
      <c r="A59" s="89" t="s">
        <v>287</v>
      </c>
      <c r="B59" s="89"/>
      <c r="C59" s="89"/>
      <c r="D59" s="89" t="s">
        <v>288</v>
      </c>
      <c r="E59" s="160">
        <f>E60+E61+E62+E63+E64+E65+E66+E67+E68+E69+E70+E71</f>
        <v>253776</v>
      </c>
      <c r="F59" s="160">
        <f>F60+F61+F62+F63+F64+F65+F66+F67+F68+F69+F70+F71</f>
        <v>253776</v>
      </c>
      <c r="G59" s="160">
        <f>G60+G61+G62+G63+G64+G65+G66+G67+G68+G69+G70+G71</f>
        <v>0</v>
      </c>
    </row>
    <row r="60" spans="1:7" ht="18" customHeight="1">
      <c r="A60" s="150" t="s">
        <v>287</v>
      </c>
      <c r="B60" s="150" t="s">
        <v>289</v>
      </c>
      <c r="C60" s="150" t="s">
        <v>237</v>
      </c>
      <c r="D60" s="87" t="s">
        <v>249</v>
      </c>
      <c r="E60" s="130">
        <f t="shared" si="0"/>
        <v>5840</v>
      </c>
      <c r="F60" s="130">
        <v>5840</v>
      </c>
      <c r="G60" s="130">
        <v>0</v>
      </c>
    </row>
    <row r="61" spans="1:7" ht="18" customHeight="1">
      <c r="A61" s="150" t="s">
        <v>287</v>
      </c>
      <c r="B61" s="150" t="s">
        <v>291</v>
      </c>
      <c r="C61" s="150" t="s">
        <v>230</v>
      </c>
      <c r="D61" s="87" t="s">
        <v>300</v>
      </c>
      <c r="E61" s="130">
        <f t="shared" si="0"/>
        <v>5300</v>
      </c>
      <c r="F61" s="130">
        <v>5300</v>
      </c>
      <c r="G61" s="130">
        <v>0</v>
      </c>
    </row>
    <row r="62" spans="1:7" ht="19.5" customHeight="1">
      <c r="A62" s="150" t="s">
        <v>287</v>
      </c>
      <c r="B62" s="150" t="s">
        <v>291</v>
      </c>
      <c r="C62" s="150" t="s">
        <v>237</v>
      </c>
      <c r="D62" s="87" t="s">
        <v>249</v>
      </c>
      <c r="E62" s="130">
        <f t="shared" si="0"/>
        <v>2000</v>
      </c>
      <c r="F62" s="130">
        <v>2000</v>
      </c>
      <c r="G62" s="130">
        <v>0</v>
      </c>
    </row>
    <row r="63" spans="1:7" ht="19.5" customHeight="1">
      <c r="A63" s="150" t="s">
        <v>287</v>
      </c>
      <c r="B63" s="150" t="s">
        <v>291</v>
      </c>
      <c r="C63" s="150" t="s">
        <v>226</v>
      </c>
      <c r="D63" s="87" t="s">
        <v>292</v>
      </c>
      <c r="E63" s="130">
        <f t="shared" si="0"/>
        <v>320</v>
      </c>
      <c r="F63" s="130">
        <v>320</v>
      </c>
      <c r="G63" s="130">
        <v>0</v>
      </c>
    </row>
    <row r="64" spans="1:7" ht="21" customHeight="1">
      <c r="A64" s="150" t="s">
        <v>287</v>
      </c>
      <c r="B64" s="150" t="s">
        <v>296</v>
      </c>
      <c r="C64" s="150" t="s">
        <v>237</v>
      </c>
      <c r="D64" s="87" t="s">
        <v>249</v>
      </c>
      <c r="E64" s="130">
        <f t="shared" si="0"/>
        <v>1500</v>
      </c>
      <c r="F64" s="130">
        <v>1500</v>
      </c>
      <c r="G64" s="130">
        <v>0</v>
      </c>
    </row>
    <row r="65" spans="1:7" ht="19.5" customHeight="1">
      <c r="A65" s="150" t="s">
        <v>287</v>
      </c>
      <c r="B65" s="150" t="s">
        <v>296</v>
      </c>
      <c r="C65" s="150" t="s">
        <v>226</v>
      </c>
      <c r="D65" s="87" t="s">
        <v>250</v>
      </c>
      <c r="E65" s="130">
        <f t="shared" si="0"/>
        <v>160</v>
      </c>
      <c r="F65" s="130">
        <v>160</v>
      </c>
      <c r="G65" s="130">
        <v>0</v>
      </c>
    </row>
    <row r="66" spans="1:7" ht="19.5" customHeight="1">
      <c r="A66" s="150" t="s">
        <v>298</v>
      </c>
      <c r="B66" s="150" t="s">
        <v>299</v>
      </c>
      <c r="C66" s="150" t="s">
        <v>247</v>
      </c>
      <c r="D66" s="87" t="s">
        <v>297</v>
      </c>
      <c r="E66" s="130">
        <f t="shared" si="0"/>
        <v>910</v>
      </c>
      <c r="F66" s="130">
        <v>910</v>
      </c>
      <c r="G66" s="130">
        <v>0</v>
      </c>
    </row>
    <row r="67" spans="1:7" ht="19.5" customHeight="1">
      <c r="A67" s="150" t="s">
        <v>287</v>
      </c>
      <c r="B67" s="150" t="s">
        <v>299</v>
      </c>
      <c r="C67" s="150" t="s">
        <v>230</v>
      </c>
      <c r="D67" s="87" t="s">
        <v>300</v>
      </c>
      <c r="E67" s="130">
        <f t="shared" si="0"/>
        <v>106750</v>
      </c>
      <c r="F67" s="130">
        <v>106750</v>
      </c>
      <c r="G67" s="130">
        <v>0</v>
      </c>
    </row>
    <row r="68" spans="1:7" ht="23.25" customHeight="1">
      <c r="A68" s="150" t="s">
        <v>287</v>
      </c>
      <c r="B68" s="150" t="s">
        <v>299</v>
      </c>
      <c r="C68" s="150" t="s">
        <v>237</v>
      </c>
      <c r="D68" s="87" t="s">
        <v>249</v>
      </c>
      <c r="E68" s="130">
        <f t="shared" si="0"/>
        <v>18000</v>
      </c>
      <c r="F68" s="130">
        <v>18000</v>
      </c>
      <c r="G68" s="130">
        <v>0</v>
      </c>
    </row>
    <row r="69" spans="1:7" ht="19.5" customHeight="1">
      <c r="A69" s="150" t="s">
        <v>287</v>
      </c>
      <c r="B69" s="150" t="s">
        <v>299</v>
      </c>
      <c r="C69" s="150" t="s">
        <v>226</v>
      </c>
      <c r="D69" s="87" t="s">
        <v>250</v>
      </c>
      <c r="E69" s="130">
        <f t="shared" si="0"/>
        <v>5080</v>
      </c>
      <c r="F69" s="130">
        <v>5080</v>
      </c>
      <c r="G69" s="130">
        <v>0</v>
      </c>
    </row>
    <row r="70" spans="1:7" ht="19.5" customHeight="1">
      <c r="A70" s="150" t="s">
        <v>287</v>
      </c>
      <c r="B70" s="150" t="s">
        <v>299</v>
      </c>
      <c r="C70" s="150" t="s">
        <v>294</v>
      </c>
      <c r="D70" s="87" t="s">
        <v>295</v>
      </c>
      <c r="E70" s="130">
        <f t="shared" si="0"/>
        <v>90836</v>
      </c>
      <c r="F70" s="130">
        <v>90836</v>
      </c>
      <c r="G70" s="130">
        <v>0</v>
      </c>
    </row>
    <row r="71" spans="1:7" ht="18" customHeight="1">
      <c r="A71" s="150" t="s">
        <v>287</v>
      </c>
      <c r="B71" s="150" t="s">
        <v>302</v>
      </c>
      <c r="C71" s="150" t="s">
        <v>303</v>
      </c>
      <c r="D71" s="87" t="s">
        <v>304</v>
      </c>
      <c r="E71" s="130">
        <f t="shared" si="0"/>
        <v>17080</v>
      </c>
      <c r="F71" s="130">
        <v>17080</v>
      </c>
      <c r="G71" s="130">
        <v>0</v>
      </c>
    </row>
    <row r="72" spans="1:7" ht="19.5" customHeight="1">
      <c r="A72" s="204" t="s">
        <v>2</v>
      </c>
      <c r="B72" s="206" t="s">
        <v>77</v>
      </c>
      <c r="C72" s="204" t="s">
        <v>4</v>
      </c>
      <c r="D72" s="204" t="s">
        <v>75</v>
      </c>
      <c r="E72" s="199" t="s">
        <v>168</v>
      </c>
      <c r="F72" s="200"/>
      <c r="G72" s="201"/>
    </row>
    <row r="73" spans="1:7" ht="19.5" customHeight="1">
      <c r="A73" s="205"/>
      <c r="B73" s="207"/>
      <c r="C73" s="205"/>
      <c r="D73" s="205"/>
      <c r="E73" s="202" t="s">
        <v>71</v>
      </c>
      <c r="F73" s="200" t="s">
        <v>169</v>
      </c>
      <c r="G73" s="201"/>
    </row>
    <row r="74" spans="1:7" ht="23.25" customHeight="1">
      <c r="A74" s="66"/>
      <c r="B74" s="68"/>
      <c r="C74" s="67"/>
      <c r="D74" s="67"/>
      <c r="E74" s="203"/>
      <c r="F74" s="69" t="s">
        <v>170</v>
      </c>
      <c r="G74" s="69" t="s">
        <v>171</v>
      </c>
    </row>
    <row r="75" spans="1:7" ht="15.75" customHeight="1">
      <c r="A75" s="102">
        <v>1</v>
      </c>
      <c r="B75" s="102">
        <v>2</v>
      </c>
      <c r="C75" s="102">
        <v>3</v>
      </c>
      <c r="D75" s="102">
        <v>4</v>
      </c>
      <c r="E75" s="102">
        <v>5</v>
      </c>
      <c r="F75" s="102">
        <v>6</v>
      </c>
      <c r="G75" s="102">
        <v>7</v>
      </c>
    </row>
    <row r="76" spans="1:7" ht="28.5" customHeight="1">
      <c r="A76" s="89" t="s">
        <v>200</v>
      </c>
      <c r="B76" s="89"/>
      <c r="C76" s="89"/>
      <c r="D76" s="89" t="s">
        <v>305</v>
      </c>
      <c r="E76" s="160">
        <f>SUM(E77+E78+E79)</f>
        <v>3955293</v>
      </c>
      <c r="F76" s="160">
        <f>SUM(F77+F78+F79)</f>
        <v>1771948</v>
      </c>
      <c r="G76" s="160">
        <f>SUM(G77+G78+G79)</f>
        <v>2183345</v>
      </c>
    </row>
    <row r="77" spans="1:7" ht="24.75" customHeight="1">
      <c r="A77" s="150" t="s">
        <v>200</v>
      </c>
      <c r="B77" s="150" t="s">
        <v>306</v>
      </c>
      <c r="C77" s="152" t="s">
        <v>290</v>
      </c>
      <c r="D77" s="161" t="s">
        <v>498</v>
      </c>
      <c r="E77" s="130">
        <f t="shared" si="0"/>
        <v>1183345</v>
      </c>
      <c r="F77" s="162">
        <v>0</v>
      </c>
      <c r="G77" s="162">
        <v>1183345</v>
      </c>
    </row>
    <row r="78" spans="1:7" ht="27" customHeight="1">
      <c r="A78" s="150" t="s">
        <v>200</v>
      </c>
      <c r="B78" s="150" t="s">
        <v>306</v>
      </c>
      <c r="C78" s="150" t="s">
        <v>227</v>
      </c>
      <c r="D78" s="87" t="s">
        <v>265</v>
      </c>
      <c r="E78" s="130">
        <f t="shared" si="0"/>
        <v>1000000</v>
      </c>
      <c r="F78" s="130">
        <v>0</v>
      </c>
      <c r="G78" s="130">
        <v>1000000</v>
      </c>
    </row>
    <row r="79" spans="1:7" ht="34.5" customHeight="1">
      <c r="A79" s="150" t="s">
        <v>200</v>
      </c>
      <c r="B79" s="150" t="s">
        <v>308</v>
      </c>
      <c r="C79" s="150" t="s">
        <v>215</v>
      </c>
      <c r="D79" s="87" t="s">
        <v>309</v>
      </c>
      <c r="E79" s="130">
        <f t="shared" si="0"/>
        <v>1771948</v>
      </c>
      <c r="F79" s="130">
        <v>1771948</v>
      </c>
      <c r="G79" s="130">
        <v>0</v>
      </c>
    </row>
    <row r="80" spans="1:7" ht="23.25" customHeight="1">
      <c r="A80" s="89" t="s">
        <v>202</v>
      </c>
      <c r="B80" s="89"/>
      <c r="C80" s="89"/>
      <c r="D80" s="89" t="s">
        <v>310</v>
      </c>
      <c r="E80" s="160">
        <f>SUM(E81+E82+E83+E84+E85+E86+E87+E92+E93+E94+E95+E96+E97+E98+E99+E100+E101+E102+E107)</f>
        <v>5811146</v>
      </c>
      <c r="F80" s="160">
        <f>SUM(F81+F82+F83+F84+F85+F86+F87+F92+F93+F94+F95+F96+F97+F98+F99+F100+F101+F102+F107)</f>
        <v>5781146</v>
      </c>
      <c r="G80" s="160">
        <f>SUM(G81+G82+G83+G84+G85+G86+G87+G92+G93+G94+G95+G96+G97+G98+G99+G100+G101+G102+G107)</f>
        <v>30000</v>
      </c>
    </row>
    <row r="81" spans="1:7" ht="23.25" customHeight="1">
      <c r="A81" s="150" t="s">
        <v>202</v>
      </c>
      <c r="B81" s="150" t="s">
        <v>311</v>
      </c>
      <c r="C81" s="150" t="s">
        <v>230</v>
      </c>
      <c r="D81" s="87" t="s">
        <v>312</v>
      </c>
      <c r="E81" s="130">
        <f t="shared" si="0"/>
        <v>5139</v>
      </c>
      <c r="F81" s="130">
        <v>5139</v>
      </c>
      <c r="G81" s="130">
        <v>0</v>
      </c>
    </row>
    <row r="82" spans="1:7" ht="22.5" customHeight="1">
      <c r="A82" s="150" t="s">
        <v>202</v>
      </c>
      <c r="B82" s="150" t="s">
        <v>311</v>
      </c>
      <c r="C82" s="150" t="s">
        <v>237</v>
      </c>
      <c r="D82" s="87" t="s">
        <v>249</v>
      </c>
      <c r="E82" s="130">
        <f t="shared" si="0"/>
        <v>2200</v>
      </c>
      <c r="F82" s="130">
        <v>2200</v>
      </c>
      <c r="G82" s="130">
        <v>0</v>
      </c>
    </row>
    <row r="83" spans="1:7" ht="24" customHeight="1">
      <c r="A83" s="150" t="s">
        <v>202</v>
      </c>
      <c r="B83" s="150" t="s">
        <v>311</v>
      </c>
      <c r="C83" s="150" t="s">
        <v>226</v>
      </c>
      <c r="D83" s="87" t="s">
        <v>250</v>
      </c>
      <c r="E83" s="130">
        <f t="shared" si="0"/>
        <v>2157</v>
      </c>
      <c r="F83" s="130">
        <v>2157</v>
      </c>
      <c r="G83" s="130">
        <v>0</v>
      </c>
    </row>
    <row r="84" spans="1:7" ht="30.75" customHeight="1">
      <c r="A84" s="150" t="s">
        <v>202</v>
      </c>
      <c r="B84" s="150" t="s">
        <v>311</v>
      </c>
      <c r="C84" s="150" t="s">
        <v>303</v>
      </c>
      <c r="D84" s="87" t="s">
        <v>314</v>
      </c>
      <c r="E84" s="130">
        <f t="shared" si="0"/>
        <v>60336</v>
      </c>
      <c r="F84" s="130">
        <v>60336</v>
      </c>
      <c r="G84" s="130">
        <v>0</v>
      </c>
    </row>
    <row r="85" spans="1:7" ht="27" customHeight="1">
      <c r="A85" s="150" t="s">
        <v>202</v>
      </c>
      <c r="B85" s="150" t="s">
        <v>311</v>
      </c>
      <c r="C85" s="150" t="s">
        <v>315</v>
      </c>
      <c r="D85" s="87" t="s">
        <v>316</v>
      </c>
      <c r="E85" s="130">
        <f t="shared" si="0"/>
        <v>241344</v>
      </c>
      <c r="F85" s="130">
        <v>241344</v>
      </c>
      <c r="G85" s="130">
        <v>0</v>
      </c>
    </row>
    <row r="86" spans="1:7" ht="31.5" customHeight="1">
      <c r="A86" s="150" t="s">
        <v>202</v>
      </c>
      <c r="B86" s="150" t="s">
        <v>311</v>
      </c>
      <c r="C86" s="150" t="s">
        <v>227</v>
      </c>
      <c r="D86" s="87" t="s">
        <v>317</v>
      </c>
      <c r="E86" s="130">
        <f t="shared" si="0"/>
        <v>30000</v>
      </c>
      <c r="F86" s="130">
        <v>0</v>
      </c>
      <c r="G86" s="130">
        <v>30000</v>
      </c>
    </row>
    <row r="87" spans="1:7" ht="27.75" customHeight="1">
      <c r="A87" s="150" t="s">
        <v>202</v>
      </c>
      <c r="B87" s="150" t="s">
        <v>318</v>
      </c>
      <c r="C87" s="150" t="s">
        <v>230</v>
      </c>
      <c r="D87" s="87" t="s">
        <v>319</v>
      </c>
      <c r="E87" s="130">
        <f t="shared" si="0"/>
        <v>6000</v>
      </c>
      <c r="F87" s="130">
        <v>6000</v>
      </c>
      <c r="G87" s="130">
        <v>0</v>
      </c>
    </row>
    <row r="88" spans="1:7" ht="23.25" customHeight="1">
      <c r="A88" s="204" t="s">
        <v>2</v>
      </c>
      <c r="B88" s="206" t="s">
        <v>77</v>
      </c>
      <c r="C88" s="204" t="s">
        <v>4</v>
      </c>
      <c r="D88" s="204" t="s">
        <v>75</v>
      </c>
      <c r="E88" s="199" t="s">
        <v>168</v>
      </c>
      <c r="F88" s="200"/>
      <c r="G88" s="201"/>
    </row>
    <row r="89" spans="1:7" ht="23.25" customHeight="1">
      <c r="A89" s="205"/>
      <c r="B89" s="207"/>
      <c r="C89" s="205"/>
      <c r="D89" s="205"/>
      <c r="E89" s="202" t="s">
        <v>71</v>
      </c>
      <c r="F89" s="200" t="s">
        <v>169</v>
      </c>
      <c r="G89" s="201"/>
    </row>
    <row r="90" spans="1:7" ht="27.75" customHeight="1">
      <c r="A90" s="66"/>
      <c r="B90" s="68"/>
      <c r="C90" s="67"/>
      <c r="D90" s="67"/>
      <c r="E90" s="203"/>
      <c r="F90" s="69" t="s">
        <v>170</v>
      </c>
      <c r="G90" s="69" t="s">
        <v>171</v>
      </c>
    </row>
    <row r="91" spans="1:7" ht="12" customHeight="1">
      <c r="A91" s="102">
        <v>1</v>
      </c>
      <c r="B91" s="102">
        <v>2</v>
      </c>
      <c r="C91" s="102">
        <v>3</v>
      </c>
      <c r="D91" s="102">
        <v>4</v>
      </c>
      <c r="E91" s="102">
        <v>5</v>
      </c>
      <c r="F91" s="102">
        <v>6</v>
      </c>
      <c r="G91" s="102">
        <v>7</v>
      </c>
    </row>
    <row r="92" spans="1:7" ht="30.75" customHeight="1">
      <c r="A92" s="87" t="s">
        <v>202</v>
      </c>
      <c r="B92" s="88" t="s">
        <v>318</v>
      </c>
      <c r="C92" s="88" t="s">
        <v>320</v>
      </c>
      <c r="D92" s="87" t="s">
        <v>321</v>
      </c>
      <c r="E92" s="130">
        <f t="shared" si="0"/>
        <v>2250000</v>
      </c>
      <c r="F92" s="130">
        <v>2250000</v>
      </c>
      <c r="G92" s="130">
        <v>0</v>
      </c>
    </row>
    <row r="93" spans="1:7" ht="27.75" customHeight="1">
      <c r="A93" s="87" t="s">
        <v>202</v>
      </c>
      <c r="B93" s="88" t="s">
        <v>318</v>
      </c>
      <c r="C93" s="88" t="s">
        <v>237</v>
      </c>
      <c r="D93" s="87" t="s">
        <v>249</v>
      </c>
      <c r="E93" s="130">
        <f t="shared" si="0"/>
        <v>3000</v>
      </c>
      <c r="F93" s="130">
        <v>3000</v>
      </c>
      <c r="G93" s="130">
        <v>0</v>
      </c>
    </row>
    <row r="94" spans="1:7" ht="27.75" customHeight="1">
      <c r="A94" s="87" t="s">
        <v>202</v>
      </c>
      <c r="B94" s="88" t="s">
        <v>318</v>
      </c>
      <c r="C94" s="88" t="s">
        <v>226</v>
      </c>
      <c r="D94" s="87" t="s">
        <v>250</v>
      </c>
      <c r="E94" s="130">
        <f t="shared" si="0"/>
        <v>5000</v>
      </c>
      <c r="F94" s="130">
        <v>5000</v>
      </c>
      <c r="G94" s="130">
        <v>0</v>
      </c>
    </row>
    <row r="95" spans="1:7" ht="27.75" customHeight="1">
      <c r="A95" s="87" t="s">
        <v>202</v>
      </c>
      <c r="B95" s="88" t="s">
        <v>318</v>
      </c>
      <c r="C95" s="88" t="s">
        <v>293</v>
      </c>
      <c r="D95" s="87" t="s">
        <v>63</v>
      </c>
      <c r="E95" s="130">
        <f t="shared" si="0"/>
        <v>1962720</v>
      </c>
      <c r="F95" s="130">
        <v>1962720</v>
      </c>
      <c r="G95" s="130">
        <v>0</v>
      </c>
    </row>
    <row r="96" spans="1:7" ht="27.75" customHeight="1">
      <c r="A96" s="87" t="s">
        <v>202</v>
      </c>
      <c r="B96" s="88" t="s">
        <v>322</v>
      </c>
      <c r="C96" s="88" t="s">
        <v>237</v>
      </c>
      <c r="D96" s="87" t="s">
        <v>249</v>
      </c>
      <c r="E96" s="130">
        <f t="shared" si="0"/>
        <v>1000</v>
      </c>
      <c r="F96" s="130">
        <v>1000</v>
      </c>
      <c r="G96" s="130">
        <v>0</v>
      </c>
    </row>
    <row r="97" spans="1:7" ht="27.75" customHeight="1">
      <c r="A97" s="87" t="s">
        <v>202</v>
      </c>
      <c r="B97" s="88" t="s">
        <v>322</v>
      </c>
      <c r="C97" s="88" t="s">
        <v>217</v>
      </c>
      <c r="D97" s="87" t="s">
        <v>239</v>
      </c>
      <c r="E97" s="130">
        <f t="shared" si="0"/>
        <v>800</v>
      </c>
      <c r="F97" s="130">
        <v>800</v>
      </c>
      <c r="G97" s="130">
        <v>0</v>
      </c>
    </row>
    <row r="98" spans="1:7" ht="34.5" customHeight="1">
      <c r="A98" s="87" t="s">
        <v>202</v>
      </c>
      <c r="B98" s="88" t="s">
        <v>322</v>
      </c>
      <c r="C98" s="88" t="s">
        <v>215</v>
      </c>
      <c r="D98" s="87" t="s">
        <v>323</v>
      </c>
      <c r="E98" s="130">
        <f t="shared" si="0"/>
        <v>773000</v>
      </c>
      <c r="F98" s="130">
        <v>773000</v>
      </c>
      <c r="G98" s="130">
        <v>0</v>
      </c>
    </row>
    <row r="99" spans="1:7" ht="30.75" customHeight="1">
      <c r="A99" s="87" t="s">
        <v>202</v>
      </c>
      <c r="B99" s="88" t="s">
        <v>324</v>
      </c>
      <c r="C99" s="88" t="s">
        <v>313</v>
      </c>
      <c r="D99" s="87" t="s">
        <v>539</v>
      </c>
      <c r="E99" s="130">
        <f t="shared" si="0"/>
        <v>1500</v>
      </c>
      <c r="F99" s="130">
        <v>1500</v>
      </c>
      <c r="G99" s="130">
        <v>0</v>
      </c>
    </row>
    <row r="100" spans="1:7" ht="31.5" customHeight="1">
      <c r="A100" s="87" t="s">
        <v>202</v>
      </c>
      <c r="B100" s="88" t="s">
        <v>324</v>
      </c>
      <c r="C100" s="88" t="s">
        <v>303</v>
      </c>
      <c r="D100" s="87" t="s">
        <v>325</v>
      </c>
      <c r="E100" s="130">
        <f t="shared" si="0"/>
        <v>89043</v>
      </c>
      <c r="F100" s="130">
        <v>89043</v>
      </c>
      <c r="G100" s="130">
        <v>0</v>
      </c>
    </row>
    <row r="101" spans="1:7" ht="33" customHeight="1">
      <c r="A101" s="87" t="s">
        <v>202</v>
      </c>
      <c r="B101" s="88" t="s">
        <v>324</v>
      </c>
      <c r="C101" s="88" t="s">
        <v>315</v>
      </c>
      <c r="D101" s="87" t="s">
        <v>326</v>
      </c>
      <c r="E101" s="130">
        <f t="shared" si="0"/>
        <v>170907</v>
      </c>
      <c r="F101" s="130">
        <v>170907</v>
      </c>
      <c r="G101" s="130">
        <v>0</v>
      </c>
    </row>
    <row r="102" spans="1:7" ht="27.75" customHeight="1">
      <c r="A102" s="87" t="s">
        <v>202</v>
      </c>
      <c r="B102" s="88" t="s">
        <v>327</v>
      </c>
      <c r="C102" s="88" t="s">
        <v>237</v>
      </c>
      <c r="D102" s="87" t="s">
        <v>255</v>
      </c>
      <c r="E102" s="130">
        <f t="shared" si="0"/>
        <v>7000</v>
      </c>
      <c r="F102" s="130">
        <v>7000</v>
      </c>
      <c r="G102" s="130">
        <v>0</v>
      </c>
    </row>
    <row r="103" spans="1:7" ht="27.75" customHeight="1">
      <c r="A103" s="204" t="s">
        <v>2</v>
      </c>
      <c r="B103" s="206" t="s">
        <v>77</v>
      </c>
      <c r="C103" s="204" t="s">
        <v>4</v>
      </c>
      <c r="D103" s="204" t="s">
        <v>75</v>
      </c>
      <c r="E103" s="199" t="s">
        <v>168</v>
      </c>
      <c r="F103" s="200"/>
      <c r="G103" s="201"/>
    </row>
    <row r="104" spans="1:7" ht="27.75" customHeight="1">
      <c r="A104" s="205"/>
      <c r="B104" s="207"/>
      <c r="C104" s="205"/>
      <c r="D104" s="205"/>
      <c r="E104" s="202" t="s">
        <v>71</v>
      </c>
      <c r="F104" s="200" t="s">
        <v>169</v>
      </c>
      <c r="G104" s="201"/>
    </row>
    <row r="105" spans="1:7" ht="27.75" customHeight="1">
      <c r="A105" s="66"/>
      <c r="B105" s="68"/>
      <c r="C105" s="67"/>
      <c r="D105" s="67"/>
      <c r="E105" s="203"/>
      <c r="F105" s="69" t="s">
        <v>170</v>
      </c>
      <c r="G105" s="69" t="s">
        <v>171</v>
      </c>
    </row>
    <row r="106" spans="1:7" ht="13.5" customHeight="1">
      <c r="A106" s="102">
        <v>1</v>
      </c>
      <c r="B106" s="102">
        <v>2</v>
      </c>
      <c r="C106" s="102">
        <v>3</v>
      </c>
      <c r="D106" s="102">
        <v>4</v>
      </c>
      <c r="E106" s="102">
        <v>5</v>
      </c>
      <c r="F106" s="102">
        <v>6</v>
      </c>
      <c r="G106" s="102">
        <v>7</v>
      </c>
    </row>
    <row r="107" spans="1:7" ht="29.25" customHeight="1">
      <c r="A107" s="150" t="s">
        <v>202</v>
      </c>
      <c r="B107" s="150" t="s">
        <v>328</v>
      </c>
      <c r="C107" s="150" t="s">
        <v>215</v>
      </c>
      <c r="D107" s="87" t="s">
        <v>329</v>
      </c>
      <c r="E107" s="130">
        <f t="shared" si="0"/>
        <v>200000</v>
      </c>
      <c r="F107" s="130">
        <v>200000</v>
      </c>
      <c r="G107" s="130">
        <v>0</v>
      </c>
    </row>
    <row r="108" spans="1:7" ht="30.75" customHeight="1">
      <c r="A108" s="89" t="s">
        <v>206</v>
      </c>
      <c r="B108" s="89"/>
      <c r="C108" s="89"/>
      <c r="D108" s="89" t="s">
        <v>330</v>
      </c>
      <c r="E108" s="160">
        <f>SUM(E109:E112)</f>
        <v>778300</v>
      </c>
      <c r="F108" s="160">
        <f>SUM(F109:F112)</f>
        <v>778300</v>
      </c>
      <c r="G108" s="160">
        <f>SUM(G109:G112)</f>
        <v>0</v>
      </c>
    </row>
    <row r="109" spans="1:7" ht="30" customHeight="1">
      <c r="A109" s="150" t="s">
        <v>206</v>
      </c>
      <c r="B109" s="150" t="s">
        <v>331</v>
      </c>
      <c r="C109" s="150" t="s">
        <v>215</v>
      </c>
      <c r="D109" s="87" t="s">
        <v>332</v>
      </c>
      <c r="E109" s="130">
        <f t="shared" si="0"/>
        <v>105600</v>
      </c>
      <c r="F109" s="130">
        <v>105600</v>
      </c>
      <c r="G109" s="130">
        <v>0</v>
      </c>
    </row>
    <row r="110" spans="1:7" ht="27.75" customHeight="1">
      <c r="A110" s="150" t="s">
        <v>206</v>
      </c>
      <c r="B110" s="150" t="s">
        <v>333</v>
      </c>
      <c r="C110" s="150" t="s">
        <v>226</v>
      </c>
      <c r="D110" s="87" t="s">
        <v>334</v>
      </c>
      <c r="E110" s="130">
        <f t="shared" si="0"/>
        <v>34200</v>
      </c>
      <c r="F110" s="130">
        <v>34200</v>
      </c>
      <c r="G110" s="130">
        <v>0</v>
      </c>
    </row>
    <row r="111" spans="1:7" ht="27.75" customHeight="1">
      <c r="A111" s="150" t="s">
        <v>206</v>
      </c>
      <c r="B111" s="150" t="s">
        <v>335</v>
      </c>
      <c r="C111" s="150" t="s">
        <v>237</v>
      </c>
      <c r="D111" s="87" t="s">
        <v>249</v>
      </c>
      <c r="E111" s="130">
        <f t="shared" si="0"/>
        <v>10000</v>
      </c>
      <c r="F111" s="130">
        <v>10000</v>
      </c>
      <c r="G111" s="130">
        <v>0</v>
      </c>
    </row>
    <row r="112" spans="1:7" ht="27" customHeight="1">
      <c r="A112" s="150" t="s">
        <v>206</v>
      </c>
      <c r="B112" s="150" t="s">
        <v>335</v>
      </c>
      <c r="C112" s="150" t="s">
        <v>336</v>
      </c>
      <c r="D112" s="87" t="s">
        <v>337</v>
      </c>
      <c r="E112" s="130">
        <f t="shared" si="0"/>
        <v>628500</v>
      </c>
      <c r="F112" s="130">
        <v>628500</v>
      </c>
      <c r="G112" s="130">
        <v>0</v>
      </c>
    </row>
    <row r="113" spans="1:7" ht="27" customHeight="1">
      <c r="A113" s="89" t="s">
        <v>338</v>
      </c>
      <c r="B113" s="89"/>
      <c r="C113" s="89"/>
      <c r="D113" s="89" t="s">
        <v>339</v>
      </c>
      <c r="E113" s="160">
        <f>SUM(E114)</f>
        <v>1080</v>
      </c>
      <c r="F113" s="160">
        <f>SUM(F114)</f>
        <v>1080</v>
      </c>
      <c r="G113" s="160">
        <f>SUM(G114)</f>
        <v>0</v>
      </c>
    </row>
    <row r="114" spans="1:7" ht="46.5" customHeight="1">
      <c r="A114" s="150" t="s">
        <v>338</v>
      </c>
      <c r="B114" s="150" t="s">
        <v>340</v>
      </c>
      <c r="C114" s="150" t="s">
        <v>237</v>
      </c>
      <c r="D114" s="87" t="s">
        <v>249</v>
      </c>
      <c r="E114" s="130">
        <f t="shared" si="0"/>
        <v>1080</v>
      </c>
      <c r="F114" s="130">
        <v>1080</v>
      </c>
      <c r="G114" s="130">
        <v>0</v>
      </c>
    </row>
    <row r="115" spans="1:7" ht="12.75">
      <c r="A115" s="208" t="s">
        <v>67</v>
      </c>
      <c r="B115" s="208"/>
      <c r="C115" s="208"/>
      <c r="D115" s="208"/>
      <c r="E115" s="122">
        <f>SUM(E6+E9+E12+E15+E23+E30+E40+E44+E54+E59+E76+E80+E108+E113)</f>
        <v>85929735</v>
      </c>
      <c r="F115" s="122">
        <f>SUM(F6+F9+F12+F15+F23+F30+F40+F44+F54+F59+F76+F80+F108+F113)</f>
        <v>82224455</v>
      </c>
      <c r="G115" s="122">
        <f>SUM(G6+G9+G12+G15+G23+G30+G40+G44+G54+G59+G76+G80+G108+G113)</f>
        <v>3705280</v>
      </c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7" ht="12.75">
      <c r="B126" s="1"/>
      <c r="C126" s="1"/>
      <c r="D126" s="1"/>
      <c r="E126" s="1"/>
      <c r="G126" s="100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</sheetData>
  <sheetProtection/>
  <mergeCells count="51">
    <mergeCell ref="E50:G50"/>
    <mergeCell ref="E51:E52"/>
    <mergeCell ref="F51:G51"/>
    <mergeCell ref="A50:A51"/>
    <mergeCell ref="B50:B51"/>
    <mergeCell ref="C50:C51"/>
    <mergeCell ref="D50:D51"/>
    <mergeCell ref="B17:B18"/>
    <mergeCell ref="C17:C18"/>
    <mergeCell ref="D17:D18"/>
    <mergeCell ref="E17:G17"/>
    <mergeCell ref="E18:E19"/>
    <mergeCell ref="F18:G18"/>
    <mergeCell ref="A115:D115"/>
    <mergeCell ref="B1:E1"/>
    <mergeCell ref="A2:A3"/>
    <mergeCell ref="B2:B3"/>
    <mergeCell ref="C2:C3"/>
    <mergeCell ref="D2:D3"/>
    <mergeCell ref="E2:G2"/>
    <mergeCell ref="E3:E4"/>
    <mergeCell ref="F3:G3"/>
    <mergeCell ref="A17:A18"/>
    <mergeCell ref="E36:G36"/>
    <mergeCell ref="E37:E38"/>
    <mergeCell ref="F37:G37"/>
    <mergeCell ref="A36:A37"/>
    <mergeCell ref="B36:B37"/>
    <mergeCell ref="C36:C37"/>
    <mergeCell ref="D36:D37"/>
    <mergeCell ref="E72:G72"/>
    <mergeCell ref="E73:E74"/>
    <mergeCell ref="F73:G73"/>
    <mergeCell ref="A72:A73"/>
    <mergeCell ref="B72:B73"/>
    <mergeCell ref="C72:C73"/>
    <mergeCell ref="D72:D73"/>
    <mergeCell ref="E88:G88"/>
    <mergeCell ref="E89:E90"/>
    <mergeCell ref="F89:G89"/>
    <mergeCell ref="A88:A89"/>
    <mergeCell ref="B88:B89"/>
    <mergeCell ref="C88:C89"/>
    <mergeCell ref="D88:D89"/>
    <mergeCell ref="E103:G103"/>
    <mergeCell ref="E104:E105"/>
    <mergeCell ref="F104:G104"/>
    <mergeCell ref="A103:A104"/>
    <mergeCell ref="B103:B104"/>
    <mergeCell ref="C103:C104"/>
    <mergeCell ref="D103:D104"/>
  </mergeCells>
  <printOptions horizontalCentered="1"/>
  <pageMargins left="0.57" right="0.54" top="2.204724409448819" bottom="0.62" header="0.5118110236220472" footer="0.5118110236220472"/>
  <pageSetup horizontalDpi="300" verticalDpi="300" orientation="landscape" paperSize="9" scale="95" r:id="rId1"/>
  <headerFooter alignWithMargins="0">
    <oddHeader>&amp;R&amp;9Załącznik nr 1
do uchwały Rady Powiatu Wołomińskiego
 nr XIV-107/07 
z dnia  20 .12.2007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E64" sqref="E6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8.75390625" style="0" customWidth="1"/>
    <col min="5" max="5" width="34.00390625" style="0" customWidth="1"/>
    <col min="6" max="6" width="18.625" style="0" customWidth="1"/>
  </cols>
  <sheetData>
    <row r="1" spans="1:6" ht="19.5" customHeight="1">
      <c r="A1" s="225" t="s">
        <v>172</v>
      </c>
      <c r="B1" s="225"/>
      <c r="C1" s="225"/>
      <c r="D1" s="225"/>
      <c r="E1" s="225"/>
      <c r="F1" s="225"/>
    </row>
    <row r="2" spans="5:6" ht="19.5" customHeight="1">
      <c r="E2" s="3"/>
      <c r="F2" s="3"/>
    </row>
    <row r="3" spans="5:6" ht="19.5" customHeight="1">
      <c r="E3" s="1"/>
      <c r="F3" s="7" t="s">
        <v>23</v>
      </c>
    </row>
    <row r="4" spans="1:6" ht="19.5" customHeight="1">
      <c r="A4" s="216" t="s">
        <v>30</v>
      </c>
      <c r="B4" s="216" t="s">
        <v>2</v>
      </c>
      <c r="C4" s="216" t="s">
        <v>3</v>
      </c>
      <c r="D4" s="230" t="s">
        <v>79</v>
      </c>
      <c r="E4" s="195" t="s">
        <v>39</v>
      </c>
      <c r="F4" s="195" t="s">
        <v>24</v>
      </c>
    </row>
    <row r="5" spans="1:6" ht="19.5" customHeight="1">
      <c r="A5" s="216"/>
      <c r="B5" s="216"/>
      <c r="C5" s="216"/>
      <c r="D5" s="231"/>
      <c r="E5" s="195"/>
      <c r="F5" s="195"/>
    </row>
    <row r="6" spans="1:6" ht="19.5" customHeight="1">
      <c r="A6" s="216"/>
      <c r="B6" s="216"/>
      <c r="C6" s="216"/>
      <c r="D6" s="232"/>
      <c r="E6" s="195"/>
      <c r="F6" s="195"/>
    </row>
    <row r="7" spans="1:6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7</v>
      </c>
    </row>
    <row r="8" spans="1:6" ht="40.5" customHeight="1">
      <c r="A8" s="99">
        <v>1</v>
      </c>
      <c r="B8" s="95">
        <v>801</v>
      </c>
      <c r="C8" s="95">
        <v>80111</v>
      </c>
      <c r="D8" s="99">
        <v>2540</v>
      </c>
      <c r="E8" s="97" t="s">
        <v>343</v>
      </c>
      <c r="F8" s="135">
        <v>79068</v>
      </c>
    </row>
    <row r="9" spans="1:6" ht="27" customHeight="1">
      <c r="A9" s="128">
        <v>2</v>
      </c>
      <c r="B9" s="96">
        <v>801</v>
      </c>
      <c r="C9" s="96">
        <v>80120</v>
      </c>
      <c r="D9" s="99">
        <v>2540</v>
      </c>
      <c r="E9" s="97" t="s">
        <v>366</v>
      </c>
      <c r="F9" s="135">
        <v>155829</v>
      </c>
    </row>
    <row r="10" spans="1:6" ht="26.25" customHeight="1">
      <c r="A10" s="128">
        <v>3</v>
      </c>
      <c r="B10" s="96">
        <v>801</v>
      </c>
      <c r="C10" s="96">
        <v>80120</v>
      </c>
      <c r="D10" s="99">
        <v>2540</v>
      </c>
      <c r="E10" s="97" t="s">
        <v>344</v>
      </c>
      <c r="F10" s="135">
        <v>107664</v>
      </c>
    </row>
    <row r="11" spans="1:6" ht="27.75" customHeight="1">
      <c r="A11" s="128">
        <v>4</v>
      </c>
      <c r="B11" s="96">
        <v>801</v>
      </c>
      <c r="C11" s="96">
        <v>80120</v>
      </c>
      <c r="D11" s="99">
        <v>2540</v>
      </c>
      <c r="E11" s="97" t="s">
        <v>345</v>
      </c>
      <c r="F11" s="135">
        <v>139774</v>
      </c>
    </row>
    <row r="12" spans="1:6" ht="17.25" customHeight="1">
      <c r="A12" s="128">
        <v>5</v>
      </c>
      <c r="B12" s="96">
        <v>801</v>
      </c>
      <c r="C12" s="96">
        <v>80120</v>
      </c>
      <c r="D12" s="99">
        <v>2540</v>
      </c>
      <c r="E12" s="98" t="s">
        <v>346</v>
      </c>
      <c r="F12" s="136">
        <v>230438</v>
      </c>
    </row>
    <row r="13" spans="1:6" ht="37.5" customHeight="1">
      <c r="A13" s="128">
        <v>6</v>
      </c>
      <c r="B13" s="96">
        <v>801</v>
      </c>
      <c r="C13" s="96">
        <v>80120</v>
      </c>
      <c r="D13" s="99">
        <v>2540</v>
      </c>
      <c r="E13" s="98" t="s">
        <v>347</v>
      </c>
      <c r="F13" s="136">
        <v>327241</v>
      </c>
    </row>
    <row r="14" spans="1:6" ht="29.25" customHeight="1">
      <c r="A14" s="128">
        <v>7</v>
      </c>
      <c r="B14" s="96">
        <v>801</v>
      </c>
      <c r="C14" s="96">
        <v>80120</v>
      </c>
      <c r="D14" s="99">
        <v>2540</v>
      </c>
      <c r="E14" s="98" t="s">
        <v>363</v>
      </c>
      <c r="F14" s="136">
        <v>43443</v>
      </c>
    </row>
    <row r="15" spans="1:6" ht="24.75" customHeight="1">
      <c r="A15" s="128">
        <v>8</v>
      </c>
      <c r="B15" s="96">
        <v>801</v>
      </c>
      <c r="C15" s="96">
        <v>80120</v>
      </c>
      <c r="D15" s="99">
        <v>2540</v>
      </c>
      <c r="E15" s="98" t="s">
        <v>361</v>
      </c>
      <c r="F15" s="136">
        <v>83109</v>
      </c>
    </row>
    <row r="16" spans="1:6" ht="16.5" customHeight="1">
      <c r="A16" s="128">
        <v>9</v>
      </c>
      <c r="B16" s="96">
        <v>801</v>
      </c>
      <c r="C16" s="96">
        <v>80120</v>
      </c>
      <c r="D16" s="99">
        <v>2540</v>
      </c>
      <c r="E16" s="98" t="s">
        <v>367</v>
      </c>
      <c r="F16" s="136">
        <v>87831</v>
      </c>
    </row>
    <row r="17" spans="1:6" ht="26.25" customHeight="1">
      <c r="A17" s="128">
        <v>10</v>
      </c>
      <c r="B17" s="96">
        <v>801</v>
      </c>
      <c r="C17" s="96">
        <v>80130</v>
      </c>
      <c r="D17" s="99">
        <v>2540</v>
      </c>
      <c r="E17" s="98" t="s">
        <v>365</v>
      </c>
      <c r="F17" s="136">
        <v>517190</v>
      </c>
    </row>
    <row r="18" spans="1:6" ht="36.75" customHeight="1">
      <c r="A18" s="128">
        <v>11</v>
      </c>
      <c r="B18" s="96">
        <v>801</v>
      </c>
      <c r="C18" s="96">
        <v>80130</v>
      </c>
      <c r="D18" s="99">
        <v>2540</v>
      </c>
      <c r="E18" s="98" t="s">
        <v>348</v>
      </c>
      <c r="F18" s="136">
        <v>52229</v>
      </c>
    </row>
    <row r="19" spans="1:6" ht="30" customHeight="1">
      <c r="A19" s="128">
        <v>12</v>
      </c>
      <c r="B19" s="96">
        <v>801</v>
      </c>
      <c r="C19" s="96">
        <v>80130</v>
      </c>
      <c r="D19" s="99">
        <v>2590</v>
      </c>
      <c r="E19" s="98" t="s">
        <v>349</v>
      </c>
      <c r="F19" s="136">
        <v>745607</v>
      </c>
    </row>
    <row r="20" spans="1:6" ht="16.5" customHeight="1">
      <c r="A20" s="128">
        <v>13</v>
      </c>
      <c r="B20" s="96">
        <v>801</v>
      </c>
      <c r="C20" s="96">
        <v>80130</v>
      </c>
      <c r="D20" s="99">
        <v>2540</v>
      </c>
      <c r="E20" s="98" t="s">
        <v>350</v>
      </c>
      <c r="F20" s="136">
        <v>15286</v>
      </c>
    </row>
    <row r="21" spans="1:6" ht="27.75" customHeight="1">
      <c r="A21" s="128">
        <v>14</v>
      </c>
      <c r="B21" s="96">
        <v>801</v>
      </c>
      <c r="C21" s="96">
        <v>80130</v>
      </c>
      <c r="D21" s="99">
        <v>2540</v>
      </c>
      <c r="E21" s="98" t="s">
        <v>351</v>
      </c>
      <c r="F21" s="136">
        <v>31847</v>
      </c>
    </row>
    <row r="22" spans="1:6" ht="26.25" customHeight="1">
      <c r="A22" s="128">
        <v>15</v>
      </c>
      <c r="B22" s="96">
        <v>801</v>
      </c>
      <c r="C22" s="96">
        <v>80130</v>
      </c>
      <c r="D22" s="99">
        <v>2540</v>
      </c>
      <c r="E22" s="98" t="s">
        <v>352</v>
      </c>
      <c r="F22" s="136">
        <v>97253</v>
      </c>
    </row>
    <row r="23" spans="1:6" ht="27.75" customHeight="1">
      <c r="A23" s="128">
        <v>16</v>
      </c>
      <c r="B23" s="96">
        <v>801</v>
      </c>
      <c r="C23" s="96">
        <v>80130</v>
      </c>
      <c r="D23" s="99">
        <v>2540</v>
      </c>
      <c r="E23" s="98" t="s">
        <v>364</v>
      </c>
      <c r="F23" s="136">
        <v>207640</v>
      </c>
    </row>
    <row r="24" spans="1:6" ht="17.25" customHeight="1">
      <c r="A24" s="128">
        <v>17</v>
      </c>
      <c r="B24" s="96">
        <v>801</v>
      </c>
      <c r="C24" s="96">
        <v>80130</v>
      </c>
      <c r="D24" s="99">
        <v>2540</v>
      </c>
      <c r="E24" s="98" t="s">
        <v>353</v>
      </c>
      <c r="F24" s="136">
        <v>117196</v>
      </c>
    </row>
    <row r="25" spans="1:6" ht="36.75" customHeight="1">
      <c r="A25" s="128">
        <v>18</v>
      </c>
      <c r="B25" s="96">
        <v>801</v>
      </c>
      <c r="C25" s="96">
        <v>80134</v>
      </c>
      <c r="D25" s="99">
        <v>2540</v>
      </c>
      <c r="E25" s="98" t="s">
        <v>354</v>
      </c>
      <c r="F25" s="136">
        <v>274430</v>
      </c>
    </row>
    <row r="26" spans="1:6" ht="26.25" customHeight="1">
      <c r="A26" s="128">
        <v>19</v>
      </c>
      <c r="B26" s="96">
        <v>801</v>
      </c>
      <c r="C26" s="96">
        <v>80134</v>
      </c>
      <c r="D26" s="99">
        <v>2540</v>
      </c>
      <c r="E26" s="98" t="s">
        <v>362</v>
      </c>
      <c r="F26" s="136">
        <v>84009</v>
      </c>
    </row>
    <row r="27" spans="1:6" ht="26.25" customHeight="1">
      <c r="A27" s="216" t="s">
        <v>30</v>
      </c>
      <c r="B27" s="216" t="s">
        <v>2</v>
      </c>
      <c r="C27" s="216" t="s">
        <v>3</v>
      </c>
      <c r="D27" s="230" t="s">
        <v>79</v>
      </c>
      <c r="E27" s="195" t="s">
        <v>39</v>
      </c>
      <c r="F27" s="195" t="s">
        <v>24</v>
      </c>
    </row>
    <row r="28" spans="1:6" ht="26.25" customHeight="1">
      <c r="A28" s="216"/>
      <c r="B28" s="216"/>
      <c r="C28" s="216"/>
      <c r="D28" s="231"/>
      <c r="E28" s="195"/>
      <c r="F28" s="195"/>
    </row>
    <row r="29" spans="1:6" ht="25.5" customHeight="1">
      <c r="A29" s="216"/>
      <c r="B29" s="216"/>
      <c r="C29" s="216"/>
      <c r="D29" s="232"/>
      <c r="E29" s="195"/>
      <c r="F29" s="195"/>
    </row>
    <row r="30" spans="1:6" ht="13.5" customHeight="1">
      <c r="A30" s="11">
        <v>1</v>
      </c>
      <c r="B30" s="11">
        <v>2</v>
      </c>
      <c r="C30" s="11">
        <v>3</v>
      </c>
      <c r="D30" s="11">
        <v>4</v>
      </c>
      <c r="E30" s="11">
        <v>5</v>
      </c>
      <c r="F30" s="11">
        <v>7</v>
      </c>
    </row>
    <row r="31" spans="1:6" ht="30" customHeight="1">
      <c r="A31" s="109">
        <v>20</v>
      </c>
      <c r="B31" s="109">
        <v>852</v>
      </c>
      <c r="C31" s="109">
        <v>85203</v>
      </c>
      <c r="D31" s="109">
        <v>2540</v>
      </c>
      <c r="E31" s="110" t="s">
        <v>355</v>
      </c>
      <c r="F31" s="136">
        <v>262000</v>
      </c>
    </row>
    <row r="32" spans="1:6" ht="40.5" customHeight="1">
      <c r="A32" s="109">
        <v>21</v>
      </c>
      <c r="B32" s="109">
        <v>854</v>
      </c>
      <c r="C32" s="109">
        <v>85403</v>
      </c>
      <c r="D32" s="109">
        <v>2540</v>
      </c>
      <c r="E32" s="110" t="s">
        <v>356</v>
      </c>
      <c r="F32" s="136">
        <v>728081</v>
      </c>
    </row>
    <row r="33" spans="1:6" ht="36.75" customHeight="1">
      <c r="A33" s="128">
        <v>22</v>
      </c>
      <c r="B33" s="96">
        <v>854</v>
      </c>
      <c r="C33" s="96">
        <v>85403</v>
      </c>
      <c r="D33" s="99">
        <v>2540</v>
      </c>
      <c r="E33" s="98" t="s">
        <v>357</v>
      </c>
      <c r="F33" s="136">
        <v>1349090</v>
      </c>
    </row>
    <row r="34" spans="1:6" ht="26.25" customHeight="1">
      <c r="A34" s="128">
        <v>23</v>
      </c>
      <c r="B34" s="96">
        <v>854</v>
      </c>
      <c r="C34" s="96">
        <v>85403</v>
      </c>
      <c r="D34" s="99">
        <v>2540</v>
      </c>
      <c r="E34" s="98" t="s">
        <v>358</v>
      </c>
      <c r="F34" s="136">
        <v>770909</v>
      </c>
    </row>
    <row r="35" spans="1:6" ht="15" customHeight="1">
      <c r="A35" s="128">
        <v>24</v>
      </c>
      <c r="B35" s="96">
        <v>854</v>
      </c>
      <c r="C35" s="96">
        <v>85410</v>
      </c>
      <c r="D35" s="99">
        <v>2540</v>
      </c>
      <c r="E35" s="98" t="s">
        <v>359</v>
      </c>
      <c r="F35" s="136">
        <v>9883</v>
      </c>
    </row>
    <row r="36" spans="1:6" ht="27.75" customHeight="1">
      <c r="A36" s="128">
        <v>25</v>
      </c>
      <c r="B36" s="96">
        <v>854</v>
      </c>
      <c r="C36" s="96">
        <v>85419</v>
      </c>
      <c r="D36" s="99">
        <v>2540</v>
      </c>
      <c r="E36" s="98" t="s">
        <v>360</v>
      </c>
      <c r="F36" s="136">
        <v>845035</v>
      </c>
    </row>
    <row r="37" spans="1:6" ht="27.75" customHeight="1">
      <c r="A37" s="128">
        <v>26</v>
      </c>
      <c r="B37" s="96">
        <v>921</v>
      </c>
      <c r="C37" s="96">
        <v>92119</v>
      </c>
      <c r="D37" s="99">
        <v>2540</v>
      </c>
      <c r="E37" s="98" t="s">
        <v>491</v>
      </c>
      <c r="F37" s="136">
        <v>199577</v>
      </c>
    </row>
    <row r="38" spans="1:6" s="1" customFormat="1" ht="23.25" customHeight="1">
      <c r="A38" s="245" t="s">
        <v>71</v>
      </c>
      <c r="B38" s="245"/>
      <c r="C38" s="245"/>
      <c r="D38" s="245"/>
      <c r="E38" s="245"/>
      <c r="F38" s="137">
        <f>SUM(F37+F36+F35+F34+F33+F32+F31+F26+F25+F24+F23+F22+F21+F20+F19+F18+F17+F16+F15+F14+F13+F12+F11+F10+F9+F8)</f>
        <v>7561659</v>
      </c>
    </row>
    <row r="40" ht="12.75">
      <c r="A40" s="49" t="s">
        <v>108</v>
      </c>
    </row>
  </sheetData>
  <sheetProtection/>
  <mergeCells count="14">
    <mergeCell ref="A38:E38"/>
    <mergeCell ref="A1:F1"/>
    <mergeCell ref="F4:F6"/>
    <mergeCell ref="E4:E6"/>
    <mergeCell ref="A4:A6"/>
    <mergeCell ref="B4:B6"/>
    <mergeCell ref="C4:C6"/>
    <mergeCell ref="D4:D6"/>
    <mergeCell ref="A27:A29"/>
    <mergeCell ref="F27:F29"/>
    <mergeCell ref="B27:B29"/>
    <mergeCell ref="C27:C29"/>
    <mergeCell ref="D27:D29"/>
    <mergeCell ref="E27:E29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Powiatu Wołomińskiego nr  XIV-107/07
z dnia  20.12.2007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E6" sqref="E6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20.00390625" style="0" customWidth="1"/>
  </cols>
  <sheetData>
    <row r="1" spans="1:5" ht="48.75" customHeight="1">
      <c r="A1" s="229" t="s">
        <v>120</v>
      </c>
      <c r="B1" s="229"/>
      <c r="C1" s="229"/>
      <c r="D1" s="229"/>
      <c r="E1" s="229"/>
    </row>
    <row r="2" spans="4:5" ht="19.5" customHeight="1">
      <c r="D2" s="3"/>
      <c r="E2" s="3"/>
    </row>
    <row r="3" spans="4:5" ht="19.5" customHeight="1">
      <c r="D3" s="1"/>
      <c r="E3" s="6" t="s">
        <v>23</v>
      </c>
    </row>
    <row r="4" spans="1:5" ht="37.5" customHeight="1">
      <c r="A4" s="86" t="s">
        <v>30</v>
      </c>
      <c r="B4" s="10" t="s">
        <v>2</v>
      </c>
      <c r="C4" s="10" t="s">
        <v>3</v>
      </c>
      <c r="D4" s="10" t="s">
        <v>25</v>
      </c>
      <c r="E4" s="10" t="s">
        <v>123</v>
      </c>
    </row>
    <row r="5" spans="1:5" s="47" customFormat="1" ht="7.5" customHeight="1">
      <c r="A5" s="85">
        <v>1</v>
      </c>
      <c r="B5" s="85">
        <v>2</v>
      </c>
      <c r="C5" s="11">
        <v>3</v>
      </c>
      <c r="D5" s="11">
        <v>4</v>
      </c>
      <c r="E5" s="11">
        <v>6</v>
      </c>
    </row>
    <row r="6" spans="1:5" s="47" customFormat="1" ht="27" customHeight="1">
      <c r="A6" s="121" t="s">
        <v>199</v>
      </c>
      <c r="B6" s="120" t="s">
        <v>200</v>
      </c>
      <c r="C6" s="109">
        <v>85111</v>
      </c>
      <c r="D6" s="110" t="s">
        <v>508</v>
      </c>
      <c r="E6" s="138">
        <v>50000</v>
      </c>
    </row>
    <row r="7" spans="1:5" s="47" customFormat="1" ht="26.25" customHeight="1">
      <c r="A7" s="121" t="s">
        <v>511</v>
      </c>
      <c r="B7" s="120" t="s">
        <v>510</v>
      </c>
      <c r="C7" s="109">
        <v>85149</v>
      </c>
      <c r="D7" s="110" t="s">
        <v>509</v>
      </c>
      <c r="E7" s="138">
        <v>80000</v>
      </c>
    </row>
    <row r="8" spans="1:5" ht="30" customHeight="1">
      <c r="A8" s="121" t="s">
        <v>512</v>
      </c>
      <c r="B8" s="120" t="s">
        <v>200</v>
      </c>
      <c r="C8" s="120" t="s">
        <v>525</v>
      </c>
      <c r="D8" s="110" t="s">
        <v>201</v>
      </c>
      <c r="E8" s="138">
        <v>25000</v>
      </c>
    </row>
    <row r="9" spans="1:5" ht="80.25" customHeight="1">
      <c r="A9" s="121" t="s">
        <v>513</v>
      </c>
      <c r="B9" s="120" t="s">
        <v>202</v>
      </c>
      <c r="C9" s="120" t="s">
        <v>311</v>
      </c>
      <c r="D9" s="110" t="s">
        <v>203</v>
      </c>
      <c r="E9" s="138">
        <v>20000</v>
      </c>
    </row>
    <row r="10" spans="1:5" ht="83.25" customHeight="1">
      <c r="A10" s="121" t="s">
        <v>514</v>
      </c>
      <c r="B10" s="120" t="s">
        <v>202</v>
      </c>
      <c r="C10" s="120" t="s">
        <v>436</v>
      </c>
      <c r="D10" s="110" t="s">
        <v>204</v>
      </c>
      <c r="E10" s="138">
        <v>100000</v>
      </c>
    </row>
    <row r="11" spans="1:5" ht="22.5" customHeight="1">
      <c r="A11" s="121" t="s">
        <v>515</v>
      </c>
      <c r="B11" s="120" t="s">
        <v>202</v>
      </c>
      <c r="C11" s="120" t="s">
        <v>439</v>
      </c>
      <c r="D11" s="110" t="s">
        <v>205</v>
      </c>
      <c r="E11" s="138">
        <v>15000</v>
      </c>
    </row>
    <row r="12" spans="1:5" ht="26.25" customHeight="1">
      <c r="A12" s="121" t="s">
        <v>516</v>
      </c>
      <c r="B12" s="120" t="s">
        <v>206</v>
      </c>
      <c r="C12" s="120" t="s">
        <v>442</v>
      </c>
      <c r="D12" s="110" t="s">
        <v>521</v>
      </c>
      <c r="E12" s="138">
        <v>60000</v>
      </c>
    </row>
    <row r="13" spans="1:5" ht="21" customHeight="1">
      <c r="A13" s="121" t="s">
        <v>517</v>
      </c>
      <c r="B13" s="120" t="s">
        <v>207</v>
      </c>
      <c r="C13" s="120" t="s">
        <v>454</v>
      </c>
      <c r="D13" s="110" t="s">
        <v>208</v>
      </c>
      <c r="E13" s="138">
        <v>25000</v>
      </c>
    </row>
    <row r="14" spans="1:5" ht="37.5" customHeight="1">
      <c r="A14" s="121" t="s">
        <v>518</v>
      </c>
      <c r="B14" s="120" t="s">
        <v>209</v>
      </c>
      <c r="C14" s="120" t="s">
        <v>342</v>
      </c>
      <c r="D14" s="110" t="s">
        <v>522</v>
      </c>
      <c r="E14" s="138">
        <v>10000</v>
      </c>
    </row>
    <row r="15" spans="1:5" ht="69.75" customHeight="1">
      <c r="A15" s="121" t="s">
        <v>519</v>
      </c>
      <c r="B15" s="120" t="s">
        <v>210</v>
      </c>
      <c r="C15" s="120" t="s">
        <v>457</v>
      </c>
      <c r="D15" s="110" t="s">
        <v>212</v>
      </c>
      <c r="E15" s="138">
        <v>62000</v>
      </c>
    </row>
    <row r="16" spans="1:5" ht="30" customHeight="1">
      <c r="A16" s="121" t="s">
        <v>520</v>
      </c>
      <c r="B16" s="120" t="s">
        <v>211</v>
      </c>
      <c r="C16" s="120" t="s">
        <v>467</v>
      </c>
      <c r="D16" s="110" t="s">
        <v>526</v>
      </c>
      <c r="E16" s="138">
        <v>63000</v>
      </c>
    </row>
    <row r="17" spans="1:5" ht="30" customHeight="1">
      <c r="A17" s="245" t="s">
        <v>71</v>
      </c>
      <c r="B17" s="245"/>
      <c r="C17" s="245"/>
      <c r="D17" s="245"/>
      <c r="E17" s="139">
        <f>SUM(E6:E16)</f>
        <v>510000</v>
      </c>
    </row>
    <row r="18" ht="12.75">
      <c r="E18" s="140"/>
    </row>
    <row r="19" spans="1:5" ht="12.75">
      <c r="A19" s="49"/>
      <c r="E19" s="140"/>
    </row>
    <row r="20" spans="2:5" ht="12.75">
      <c r="B20" t="s">
        <v>523</v>
      </c>
      <c r="E20" s="140"/>
    </row>
  </sheetData>
  <sheetProtection/>
  <mergeCells count="2">
    <mergeCell ref="A1:E1"/>
    <mergeCell ref="A17:D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>&amp;R&amp;9Załącznik nr 10
do uchwały Rady Powiatu Wołomińskiego nr  XIV-107/07
z dnia  20.12.2007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4" t="s">
        <v>111</v>
      </c>
      <c r="B1" s="194"/>
      <c r="C1" s="194"/>
      <c r="D1" s="3"/>
      <c r="E1" s="3"/>
      <c r="F1" s="3"/>
      <c r="G1" s="3"/>
      <c r="H1" s="3"/>
      <c r="I1" s="3"/>
      <c r="J1" s="3"/>
    </row>
    <row r="2" spans="1:7" ht="19.5" customHeight="1">
      <c r="A2" s="194" t="s">
        <v>26</v>
      </c>
      <c r="B2" s="194"/>
      <c r="C2" s="194"/>
      <c r="D2" s="3"/>
      <c r="E2" s="3"/>
      <c r="F2" s="3"/>
      <c r="G2" s="3"/>
    </row>
    <row r="3" ht="18">
      <c r="B3" s="101" t="s">
        <v>372</v>
      </c>
    </row>
    <row r="4" ht="12.75">
      <c r="C4" s="6" t="s">
        <v>23</v>
      </c>
    </row>
    <row r="5" spans="1:10" ht="32.25" customHeight="1">
      <c r="A5" s="9" t="s">
        <v>30</v>
      </c>
      <c r="B5" s="9" t="s">
        <v>0</v>
      </c>
      <c r="C5" s="9" t="s">
        <v>123</v>
      </c>
      <c r="D5" s="4"/>
      <c r="E5" s="4"/>
      <c r="F5" s="4"/>
      <c r="G5" s="4"/>
      <c r="H5" s="4"/>
      <c r="I5" s="5"/>
      <c r="J5" s="5"/>
    </row>
    <row r="6" spans="1:10" ht="19.5" customHeight="1">
      <c r="A6" s="15" t="s">
        <v>9</v>
      </c>
      <c r="B6" s="19" t="s">
        <v>31</v>
      </c>
      <c r="C6" s="77">
        <v>815</v>
      </c>
      <c r="D6" s="4"/>
      <c r="E6" s="4"/>
      <c r="F6" s="4"/>
      <c r="G6" s="4"/>
      <c r="H6" s="4"/>
      <c r="I6" s="5"/>
      <c r="J6" s="5"/>
    </row>
    <row r="7" spans="1:10" ht="15" customHeight="1">
      <c r="A7" s="15" t="s">
        <v>14</v>
      </c>
      <c r="B7" s="19" t="s">
        <v>8</v>
      </c>
      <c r="C7" s="77">
        <f>SUM(C8:C9)</f>
        <v>192185</v>
      </c>
      <c r="D7" s="4"/>
      <c r="E7" s="4"/>
      <c r="F7" s="4"/>
      <c r="G7" s="4"/>
      <c r="H7" s="4"/>
      <c r="I7" s="5"/>
      <c r="J7" s="5"/>
    </row>
    <row r="8" spans="1:10" ht="19.5" customHeight="1">
      <c r="A8" s="20" t="s">
        <v>10</v>
      </c>
      <c r="B8" s="21" t="s">
        <v>191</v>
      </c>
      <c r="C8" s="78">
        <v>6000</v>
      </c>
      <c r="D8" s="4"/>
      <c r="E8" s="4"/>
      <c r="F8" s="4"/>
      <c r="G8" s="4"/>
      <c r="H8" s="4"/>
      <c r="I8" s="5"/>
      <c r="J8" s="5"/>
    </row>
    <row r="9" spans="1:10" ht="19.5" customHeight="1">
      <c r="A9" s="17" t="s">
        <v>11</v>
      </c>
      <c r="B9" s="22" t="s">
        <v>192</v>
      </c>
      <c r="C9" s="79">
        <v>186185</v>
      </c>
      <c r="D9" s="4"/>
      <c r="E9" s="4"/>
      <c r="F9" s="4"/>
      <c r="G9" s="4"/>
      <c r="H9" s="4"/>
      <c r="I9" s="5"/>
      <c r="J9" s="5"/>
    </row>
    <row r="10" spans="1:10" ht="19.5" customHeight="1">
      <c r="A10" s="15" t="s">
        <v>15</v>
      </c>
      <c r="B10" s="19" t="s">
        <v>7</v>
      </c>
      <c r="C10" s="77">
        <f>SUM(C11)</f>
        <v>193000</v>
      </c>
      <c r="D10" s="4"/>
      <c r="E10" s="4"/>
      <c r="F10" s="4"/>
      <c r="G10" s="4"/>
      <c r="H10" s="4"/>
      <c r="I10" s="5"/>
      <c r="J10" s="5"/>
    </row>
    <row r="11" spans="1:10" ht="19.5" customHeight="1">
      <c r="A11" s="16" t="s">
        <v>10</v>
      </c>
      <c r="B11" s="23" t="s">
        <v>19</v>
      </c>
      <c r="C11" s="141">
        <f>SUM(C12:C23)</f>
        <v>193000</v>
      </c>
      <c r="D11" s="4"/>
      <c r="E11" s="4"/>
      <c r="F11" s="4"/>
      <c r="G11" s="4"/>
      <c r="H11" s="4"/>
      <c r="I11" s="5"/>
      <c r="J11" s="5"/>
    </row>
    <row r="12" spans="1:10" ht="19.5" customHeight="1">
      <c r="A12" s="20"/>
      <c r="B12" s="83" t="s">
        <v>193</v>
      </c>
      <c r="C12" s="78">
        <v>10000</v>
      </c>
      <c r="D12" s="4"/>
      <c r="E12" s="4"/>
      <c r="F12" s="4"/>
      <c r="G12" s="4"/>
      <c r="H12" s="4"/>
      <c r="I12" s="5"/>
      <c r="J12" s="5"/>
    </row>
    <row r="13" spans="1:10" ht="27.75" customHeight="1">
      <c r="A13" s="20"/>
      <c r="B13" s="83" t="s">
        <v>194</v>
      </c>
      <c r="C13" s="78">
        <v>30000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20"/>
      <c r="B14" s="83" t="s">
        <v>527</v>
      </c>
      <c r="C14" s="78">
        <v>3000</v>
      </c>
      <c r="D14" s="4"/>
      <c r="E14" s="4"/>
      <c r="F14" s="4"/>
      <c r="G14" s="4"/>
      <c r="H14" s="4"/>
      <c r="I14" s="5"/>
      <c r="J14" s="5"/>
    </row>
    <row r="15" spans="1:10" ht="24.75" customHeight="1">
      <c r="A15" s="20"/>
      <c r="B15" s="83" t="s">
        <v>195</v>
      </c>
      <c r="C15" s="78">
        <v>74000</v>
      </c>
      <c r="D15" s="4"/>
      <c r="E15" s="4"/>
      <c r="F15" s="4"/>
      <c r="G15" s="4"/>
      <c r="H15" s="4"/>
      <c r="I15" s="5"/>
      <c r="J15" s="5"/>
    </row>
    <row r="16" spans="1:10" ht="15" customHeight="1">
      <c r="A16" s="17"/>
      <c r="B16" s="24" t="s">
        <v>196</v>
      </c>
      <c r="C16" s="79">
        <v>25000</v>
      </c>
      <c r="D16" s="4"/>
      <c r="E16" s="4"/>
      <c r="F16" s="4"/>
      <c r="G16" s="4"/>
      <c r="H16" s="4"/>
      <c r="I16" s="5"/>
      <c r="J16" s="5"/>
    </row>
    <row r="17" spans="1:10" ht="15" customHeight="1">
      <c r="A17" s="17"/>
      <c r="B17" s="24" t="s">
        <v>197</v>
      </c>
      <c r="C17" s="79">
        <v>20000</v>
      </c>
      <c r="D17" s="4"/>
      <c r="E17" s="4"/>
      <c r="F17" s="4"/>
      <c r="G17" s="4"/>
      <c r="H17" s="4"/>
      <c r="I17" s="5"/>
      <c r="J17" s="5"/>
    </row>
    <row r="18" spans="1:10" ht="15" customHeight="1">
      <c r="A18" s="17"/>
      <c r="B18" s="24" t="s">
        <v>492</v>
      </c>
      <c r="C18" s="79"/>
      <c r="D18" s="4"/>
      <c r="E18" s="4"/>
      <c r="F18" s="4"/>
      <c r="G18" s="4"/>
      <c r="H18" s="4"/>
      <c r="I18" s="5"/>
      <c r="J18" s="5"/>
    </row>
    <row r="19" spans="1:10" ht="15" customHeight="1">
      <c r="A19" s="17"/>
      <c r="B19" s="24" t="s">
        <v>493</v>
      </c>
      <c r="C19" s="79"/>
      <c r="D19" s="4"/>
      <c r="E19" s="4"/>
      <c r="F19" s="4"/>
      <c r="G19" s="4"/>
      <c r="H19" s="4"/>
      <c r="I19" s="5"/>
      <c r="J19" s="5"/>
    </row>
    <row r="20" spans="1:10" ht="15" customHeight="1">
      <c r="A20" s="17"/>
      <c r="B20" s="24" t="s">
        <v>494</v>
      </c>
      <c r="C20" s="79">
        <v>25000</v>
      </c>
      <c r="D20" s="4"/>
      <c r="E20" s="4"/>
      <c r="F20" s="4"/>
      <c r="G20" s="4"/>
      <c r="H20" s="4"/>
      <c r="I20" s="5"/>
      <c r="J20" s="5"/>
    </row>
    <row r="21" spans="1:10" ht="15" customHeight="1">
      <c r="A21" s="17"/>
      <c r="B21" s="24" t="s">
        <v>495</v>
      </c>
      <c r="C21" s="79">
        <v>6000</v>
      </c>
      <c r="D21" s="4"/>
      <c r="E21" s="4"/>
      <c r="F21" s="4"/>
      <c r="G21" s="4"/>
      <c r="H21" s="4"/>
      <c r="I21" s="5"/>
      <c r="J21" s="5"/>
    </row>
    <row r="22" spans="1:10" ht="19.5" customHeight="1">
      <c r="A22" s="17" t="s">
        <v>11</v>
      </c>
      <c r="B22" s="22" t="s">
        <v>21</v>
      </c>
      <c r="C22" s="79"/>
      <c r="D22" s="4"/>
      <c r="E22" s="4"/>
      <c r="F22" s="4"/>
      <c r="G22" s="4"/>
      <c r="H22" s="4"/>
      <c r="I22" s="5"/>
      <c r="J22" s="5"/>
    </row>
    <row r="23" spans="1:10" ht="15">
      <c r="A23" s="17"/>
      <c r="B23" s="24"/>
      <c r="C23" s="79"/>
      <c r="D23" s="4"/>
      <c r="E23" s="4"/>
      <c r="F23" s="4"/>
      <c r="G23" s="4"/>
      <c r="H23" s="4"/>
      <c r="I23" s="5"/>
      <c r="J23" s="5"/>
    </row>
    <row r="24" spans="1:10" ht="19.5" customHeight="1">
      <c r="A24" s="15" t="s">
        <v>20</v>
      </c>
      <c r="B24" s="19" t="s">
        <v>33</v>
      </c>
      <c r="C24" s="77">
        <v>0</v>
      </c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4"/>
      <c r="B26" s="84" t="s">
        <v>198</v>
      </c>
      <c r="C26" s="4"/>
      <c r="D26" s="4"/>
      <c r="E26" s="4"/>
      <c r="F26" s="4"/>
      <c r="G26" s="4"/>
      <c r="H26" s="4"/>
      <c r="I26" s="5"/>
      <c r="J26" s="5"/>
    </row>
    <row r="27" spans="1:10" ht="15">
      <c r="A27" s="4"/>
      <c r="B27" s="4"/>
      <c r="C27" s="4"/>
      <c r="D27" s="4"/>
      <c r="E27" s="4"/>
      <c r="F27" s="4"/>
      <c r="G27" s="4"/>
      <c r="H27" s="4"/>
      <c r="I27" s="5"/>
      <c r="J27" s="5"/>
    </row>
    <row r="28" spans="1:10" ht="15">
      <c r="A28" s="4"/>
      <c r="B28" s="4"/>
      <c r="C28" s="4"/>
      <c r="D28" s="4"/>
      <c r="E28" s="4"/>
      <c r="F28" s="4"/>
      <c r="G28" s="4"/>
      <c r="H28" s="4"/>
      <c r="I28" s="5"/>
      <c r="J28" s="5"/>
    </row>
    <row r="29" spans="1:10" ht="15">
      <c r="A29" s="4"/>
      <c r="B29" s="4"/>
      <c r="C29" s="4"/>
      <c r="D29" s="4"/>
      <c r="E29" s="4"/>
      <c r="F29" s="4"/>
      <c r="G29" s="4"/>
      <c r="H29" s="4"/>
      <c r="I29" s="5"/>
      <c r="J29" s="5"/>
    </row>
    <row r="30" spans="1:10" ht="15">
      <c r="A30" s="4"/>
      <c r="B30" s="4"/>
      <c r="C30" s="4"/>
      <c r="D30" s="4"/>
      <c r="E30" s="4"/>
      <c r="F30" s="4"/>
      <c r="G30" s="4"/>
      <c r="H30" s="4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/>
  <mergeCells count="2">
    <mergeCell ref="A1:C1"/>
    <mergeCell ref="A2:C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r:id="rId1"/>
  <headerFooter alignWithMargins="0">
    <oddHeader>&amp;RZałącznik 11
 do uchwały Rady Powiatu Wolomińskiego nr  XIV-107/07
z dnia  20.12.2007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9.75390625" style="1" customWidth="1"/>
    <col min="4" max="16384" width="9.125" style="1" customWidth="1"/>
  </cols>
  <sheetData>
    <row r="1" spans="1:10" ht="19.5" customHeight="1">
      <c r="A1" s="194" t="s">
        <v>111</v>
      </c>
      <c r="B1" s="194"/>
      <c r="C1" s="194"/>
      <c r="D1" s="3"/>
      <c r="E1" s="3"/>
      <c r="F1" s="3"/>
      <c r="G1" s="3"/>
      <c r="H1" s="3"/>
      <c r="I1" s="3"/>
      <c r="J1" s="3"/>
    </row>
    <row r="2" spans="1:7" ht="19.5" customHeight="1">
      <c r="A2" s="194" t="s">
        <v>52</v>
      </c>
      <c r="B2" s="194"/>
      <c r="C2" s="194"/>
      <c r="D2" s="3"/>
      <c r="E2" s="3"/>
      <c r="F2" s="3"/>
      <c r="G2" s="3"/>
    </row>
    <row r="3" ht="18">
      <c r="B3" s="101" t="s">
        <v>372</v>
      </c>
    </row>
    <row r="4" ht="12.75">
      <c r="C4" s="6" t="s">
        <v>23</v>
      </c>
    </row>
    <row r="5" spans="1:10" ht="30" customHeight="1">
      <c r="A5" s="9" t="s">
        <v>30</v>
      </c>
      <c r="B5" s="9" t="s">
        <v>0</v>
      </c>
      <c r="C5" s="9" t="s">
        <v>123</v>
      </c>
      <c r="D5" s="4"/>
      <c r="E5" s="4"/>
      <c r="F5" s="4"/>
      <c r="G5" s="4"/>
      <c r="H5" s="4"/>
      <c r="I5" s="5"/>
      <c r="J5" s="5"/>
    </row>
    <row r="6" spans="1:10" ht="19.5" customHeight="1">
      <c r="A6" s="15" t="s">
        <v>9</v>
      </c>
      <c r="B6" s="19" t="s">
        <v>31</v>
      </c>
      <c r="C6" s="77">
        <v>16000</v>
      </c>
      <c r="D6" s="4"/>
      <c r="E6" s="4"/>
      <c r="F6" s="4"/>
      <c r="G6" s="4"/>
      <c r="H6" s="4"/>
      <c r="I6" s="5"/>
      <c r="J6" s="5"/>
    </row>
    <row r="7" spans="1:10" ht="19.5" customHeight="1">
      <c r="A7" s="15" t="s">
        <v>14</v>
      </c>
      <c r="B7" s="19" t="s">
        <v>8</v>
      </c>
      <c r="C7" s="77">
        <v>1515000</v>
      </c>
      <c r="D7" s="4"/>
      <c r="E7" s="4"/>
      <c r="F7" s="4"/>
      <c r="G7" s="4"/>
      <c r="H7" s="4"/>
      <c r="I7" s="5"/>
      <c r="J7" s="5"/>
    </row>
    <row r="8" spans="1:10" ht="19.5" customHeight="1">
      <c r="A8" s="20" t="s">
        <v>10</v>
      </c>
      <c r="B8" s="21" t="s">
        <v>182</v>
      </c>
      <c r="C8" s="78">
        <v>1500000</v>
      </c>
      <c r="D8" s="4"/>
      <c r="E8" s="4"/>
      <c r="F8" s="4"/>
      <c r="G8" s="4"/>
      <c r="H8" s="4"/>
      <c r="I8" s="5"/>
      <c r="J8" s="5"/>
    </row>
    <row r="9" spans="1:10" ht="19.5" customHeight="1">
      <c r="A9" s="17" t="s">
        <v>11</v>
      </c>
      <c r="B9" s="22" t="s">
        <v>183</v>
      </c>
      <c r="C9" s="79">
        <v>15000</v>
      </c>
      <c r="D9" s="4"/>
      <c r="E9" s="4"/>
      <c r="F9" s="4"/>
      <c r="G9" s="4"/>
      <c r="H9" s="4"/>
      <c r="I9" s="5"/>
      <c r="J9" s="5"/>
    </row>
    <row r="10" spans="1:10" ht="19.5" customHeight="1">
      <c r="A10" s="15" t="s">
        <v>15</v>
      </c>
      <c r="B10" s="19" t="s">
        <v>7</v>
      </c>
      <c r="C10" s="77">
        <v>1515000</v>
      </c>
      <c r="D10" s="4"/>
      <c r="E10" s="4"/>
      <c r="F10" s="4"/>
      <c r="G10" s="4"/>
      <c r="H10" s="4"/>
      <c r="I10" s="5"/>
      <c r="J10" s="5"/>
    </row>
    <row r="11" spans="1:10" ht="19.5" customHeight="1">
      <c r="A11" s="16" t="s">
        <v>10</v>
      </c>
      <c r="B11" s="23" t="s">
        <v>184</v>
      </c>
      <c r="C11" s="82">
        <v>1265000</v>
      </c>
      <c r="D11" s="4"/>
      <c r="E11" s="4"/>
      <c r="F11" s="4"/>
      <c r="G11" s="4"/>
      <c r="H11" s="4"/>
      <c r="I11" s="5"/>
      <c r="J11" s="5"/>
    </row>
    <row r="12" spans="1:10" ht="17.25" customHeight="1">
      <c r="A12" s="20"/>
      <c r="B12" s="21" t="s">
        <v>185</v>
      </c>
      <c r="C12" s="78">
        <v>303000</v>
      </c>
      <c r="D12" s="4"/>
      <c r="E12" s="4"/>
      <c r="F12" s="4"/>
      <c r="G12" s="4"/>
      <c r="H12" s="4"/>
      <c r="I12" s="5"/>
      <c r="J12" s="5"/>
    </row>
    <row r="13" spans="1:10" ht="15" customHeight="1">
      <c r="A13" s="17"/>
      <c r="B13" s="22" t="s">
        <v>186</v>
      </c>
      <c r="C13" s="79">
        <v>962000</v>
      </c>
      <c r="D13" s="4"/>
      <c r="E13" s="4"/>
      <c r="F13" s="4"/>
      <c r="G13" s="4"/>
      <c r="H13" s="4"/>
      <c r="I13" s="5"/>
      <c r="J13" s="5"/>
    </row>
    <row r="14" spans="1:10" ht="15" customHeight="1">
      <c r="A14" s="17"/>
      <c r="B14" s="22" t="s">
        <v>187</v>
      </c>
      <c r="C14" s="79">
        <v>782000</v>
      </c>
      <c r="D14" s="4"/>
      <c r="E14" s="4"/>
      <c r="F14" s="4"/>
      <c r="G14" s="4"/>
      <c r="H14" s="4"/>
      <c r="I14" s="5"/>
      <c r="J14" s="5"/>
    </row>
    <row r="15" spans="1:10" ht="15" customHeight="1">
      <c r="A15" s="17"/>
      <c r="B15" s="22" t="s">
        <v>188</v>
      </c>
      <c r="C15" s="79">
        <v>180000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7" t="s">
        <v>11</v>
      </c>
      <c r="B16" s="22" t="s">
        <v>21</v>
      </c>
      <c r="C16" s="81">
        <v>250000</v>
      </c>
      <c r="D16" s="4"/>
      <c r="E16" s="4"/>
      <c r="F16" s="4"/>
      <c r="G16" s="4"/>
      <c r="H16" s="4"/>
      <c r="I16" s="5"/>
      <c r="J16" s="5"/>
    </row>
    <row r="17" spans="1:10" ht="15">
      <c r="A17" s="17"/>
      <c r="B17" s="24" t="s">
        <v>189</v>
      </c>
      <c r="C17" s="79">
        <v>250000</v>
      </c>
      <c r="D17" s="4"/>
      <c r="E17" s="4"/>
      <c r="F17" s="4"/>
      <c r="G17" s="4"/>
      <c r="H17" s="4"/>
      <c r="I17" s="5"/>
      <c r="J17" s="5"/>
    </row>
    <row r="18" spans="1:10" ht="15" customHeight="1">
      <c r="A18" s="18"/>
      <c r="B18" s="25" t="s">
        <v>190</v>
      </c>
      <c r="C18" s="80">
        <v>0</v>
      </c>
      <c r="D18" s="4"/>
      <c r="E18" s="4"/>
      <c r="F18" s="4"/>
      <c r="G18" s="4"/>
      <c r="H18" s="4"/>
      <c r="I18" s="5"/>
      <c r="J18" s="5"/>
    </row>
    <row r="19" spans="1:10" ht="19.5" customHeight="1">
      <c r="A19" s="15" t="s">
        <v>20</v>
      </c>
      <c r="B19" s="19" t="s">
        <v>33</v>
      </c>
      <c r="C19" s="77">
        <v>16000</v>
      </c>
      <c r="D19" s="4"/>
      <c r="E19" s="4"/>
      <c r="F19" s="4"/>
      <c r="G19" s="4"/>
      <c r="H19" s="4"/>
      <c r="I19" s="5"/>
      <c r="J19" s="5"/>
    </row>
    <row r="20" spans="1:10" ht="15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5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12
 do uchwały Rady Powiatu Wołomińskiego nr  XIV-107/07
z dnia  20.12.2007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16.875" style="0" customWidth="1"/>
    <col min="4" max="4" width="15.875" style="0" customWidth="1"/>
    <col min="5" max="5" width="15.625" style="0" customWidth="1"/>
    <col min="6" max="6" width="18.375" style="0" customWidth="1"/>
    <col min="7" max="7" width="18.75390625" style="0" customWidth="1"/>
    <col min="8" max="8" width="17.125" style="0" customWidth="1"/>
    <col min="9" max="10" width="17.00390625" style="0" customWidth="1"/>
    <col min="11" max="11" width="20.625" style="0" customWidth="1"/>
  </cols>
  <sheetData>
    <row r="1" spans="1:11" ht="18">
      <c r="A1" s="194" t="s">
        <v>121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2.75" hidden="1">
      <c r="K3" s="43" t="s">
        <v>23</v>
      </c>
    </row>
    <row r="4" spans="1:11" s="32" customFormat="1" ht="35.25" customHeight="1">
      <c r="A4" s="246" t="s">
        <v>30</v>
      </c>
      <c r="B4" s="246" t="s">
        <v>0</v>
      </c>
      <c r="C4" s="213" t="s">
        <v>122</v>
      </c>
      <c r="D4" s="247" t="s">
        <v>53</v>
      </c>
      <c r="E4" s="247"/>
      <c r="F4" s="247"/>
      <c r="G4" s="247"/>
      <c r="H4" s="247"/>
      <c r="I4" s="247"/>
      <c r="J4" s="247"/>
      <c r="K4" s="247"/>
    </row>
    <row r="5" spans="1:11" s="32" customFormat="1" ht="23.25" customHeight="1">
      <c r="A5" s="246"/>
      <c r="B5" s="246"/>
      <c r="C5" s="214"/>
      <c r="D5" s="40">
        <v>2008</v>
      </c>
      <c r="E5" s="40">
        <v>2009</v>
      </c>
      <c r="F5" s="40">
        <v>2010</v>
      </c>
      <c r="G5" s="40">
        <v>2011</v>
      </c>
      <c r="H5" s="40">
        <v>2012</v>
      </c>
      <c r="I5" s="40">
        <v>2013</v>
      </c>
      <c r="J5" s="40">
        <v>2014</v>
      </c>
      <c r="K5" s="40">
        <v>2015</v>
      </c>
    </row>
    <row r="6" spans="1:11" s="39" customFormat="1" ht="12.75">
      <c r="A6" s="38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</row>
    <row r="7" spans="1:11" s="32" customFormat="1" ht="26.25" customHeight="1">
      <c r="A7" s="29" t="s">
        <v>10</v>
      </c>
      <c r="B7" s="42" t="s">
        <v>94</v>
      </c>
      <c r="C7" s="169">
        <f>SUM(C8+C17+C12)</f>
        <v>17332136</v>
      </c>
      <c r="D7" s="169">
        <f aca="true" t="shared" si="0" ref="D7:K7">SUM(D8+D17+D12)</f>
        <v>26254886</v>
      </c>
      <c r="E7" s="169">
        <f t="shared" si="0"/>
        <v>23058632</v>
      </c>
      <c r="F7" s="169">
        <f t="shared" si="0"/>
        <v>16942949</v>
      </c>
      <c r="G7" s="169">
        <f t="shared" si="0"/>
        <v>12045581</v>
      </c>
      <c r="H7" s="169">
        <f t="shared" si="0"/>
        <v>7309809</v>
      </c>
      <c r="I7" s="169">
        <f t="shared" si="0"/>
        <v>2869662</v>
      </c>
      <c r="J7" s="169">
        <f t="shared" si="0"/>
        <v>856640</v>
      </c>
      <c r="K7" s="169">
        <f t="shared" si="0"/>
        <v>0</v>
      </c>
    </row>
    <row r="8" spans="1:11" s="30" customFormat="1" ht="37.5" customHeight="1">
      <c r="A8" s="34" t="s">
        <v>43</v>
      </c>
      <c r="B8" s="35" t="s">
        <v>101</v>
      </c>
      <c r="C8" s="170">
        <v>16222225</v>
      </c>
      <c r="D8" s="170">
        <v>16222225</v>
      </c>
      <c r="E8" s="170">
        <v>21948721</v>
      </c>
      <c r="F8" s="170">
        <v>16942949</v>
      </c>
      <c r="G8" s="170">
        <v>12045581</v>
      </c>
      <c r="H8" s="170">
        <v>7309809</v>
      </c>
      <c r="I8" s="170">
        <v>2869662</v>
      </c>
      <c r="J8" s="170">
        <v>856640</v>
      </c>
      <c r="K8" s="171">
        <v>0</v>
      </c>
    </row>
    <row r="9" spans="1:11" s="30" customFormat="1" ht="15" customHeight="1">
      <c r="A9" s="37" t="s">
        <v>162</v>
      </c>
      <c r="B9" s="36" t="s">
        <v>54</v>
      </c>
      <c r="C9" s="170">
        <v>1655063</v>
      </c>
      <c r="D9" s="170">
        <v>1655063</v>
      </c>
      <c r="E9" s="170">
        <v>3534346</v>
      </c>
      <c r="F9" s="170">
        <v>2411074</v>
      </c>
      <c r="G9" s="170">
        <v>1796206</v>
      </c>
      <c r="H9" s="170">
        <v>1282934</v>
      </c>
      <c r="I9" s="170">
        <v>769662</v>
      </c>
      <c r="J9" s="170">
        <v>256640</v>
      </c>
      <c r="K9" s="171">
        <v>0</v>
      </c>
    </row>
    <row r="10" spans="1:11" s="30" customFormat="1" ht="15" customHeight="1">
      <c r="A10" s="37" t="s">
        <v>163</v>
      </c>
      <c r="B10" s="36" t="s">
        <v>55</v>
      </c>
      <c r="C10" s="170">
        <v>5167162</v>
      </c>
      <c r="D10" s="170">
        <v>5167162</v>
      </c>
      <c r="E10" s="170">
        <v>10014375</v>
      </c>
      <c r="F10" s="170">
        <v>7831875</v>
      </c>
      <c r="G10" s="170">
        <v>5649375</v>
      </c>
      <c r="H10" s="170">
        <v>3626875</v>
      </c>
      <c r="I10" s="170">
        <v>2100000</v>
      </c>
      <c r="J10" s="172">
        <v>600000</v>
      </c>
      <c r="K10" s="171">
        <v>0</v>
      </c>
    </row>
    <row r="11" spans="1:11" s="30" customFormat="1" ht="15" customHeight="1">
      <c r="A11" s="37" t="s">
        <v>164</v>
      </c>
      <c r="B11" s="148" t="s">
        <v>56</v>
      </c>
      <c r="C11" s="170">
        <v>9400000</v>
      </c>
      <c r="D11" s="170">
        <v>9400000</v>
      </c>
      <c r="E11" s="170">
        <v>8400000</v>
      </c>
      <c r="F11" s="170">
        <v>6700000</v>
      </c>
      <c r="G11" s="170">
        <v>4600000</v>
      </c>
      <c r="H11" s="170">
        <v>2400000</v>
      </c>
      <c r="I11" s="172">
        <v>0</v>
      </c>
      <c r="J11" s="172">
        <v>0</v>
      </c>
      <c r="K11" s="171">
        <v>0</v>
      </c>
    </row>
    <row r="12" spans="1:11" s="30" customFormat="1" ht="40.5" customHeight="1">
      <c r="A12" s="34" t="s">
        <v>44</v>
      </c>
      <c r="B12" s="35" t="s">
        <v>102</v>
      </c>
      <c r="C12" s="173"/>
      <c r="D12" s="174">
        <f>SUM(D13:D14)</f>
        <v>8922750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</row>
    <row r="13" spans="1:11" s="30" customFormat="1" ht="15" customHeight="1">
      <c r="A13" s="37" t="s">
        <v>162</v>
      </c>
      <c r="B13" s="148" t="s">
        <v>57</v>
      </c>
      <c r="C13" s="170"/>
      <c r="D13" s="170">
        <v>2822750</v>
      </c>
      <c r="E13" s="170"/>
      <c r="F13" s="170"/>
      <c r="G13" s="170"/>
      <c r="H13" s="170"/>
      <c r="I13" s="170"/>
      <c r="J13" s="170"/>
      <c r="K13" s="170"/>
    </row>
    <row r="14" spans="1:11" s="30" customFormat="1" ht="15" customHeight="1">
      <c r="A14" s="37" t="s">
        <v>163</v>
      </c>
      <c r="B14" s="148" t="s">
        <v>58</v>
      </c>
      <c r="C14" s="170"/>
      <c r="D14" s="170">
        <v>6100000</v>
      </c>
      <c r="E14" s="170"/>
      <c r="F14" s="170"/>
      <c r="G14" s="170"/>
      <c r="H14" s="172"/>
      <c r="I14" s="172"/>
      <c r="J14" s="172"/>
      <c r="K14" s="172"/>
    </row>
    <row r="15" spans="1:11" s="30" customFormat="1" ht="15" customHeight="1">
      <c r="A15" s="37"/>
      <c r="B15" s="52" t="s">
        <v>165</v>
      </c>
      <c r="C15" s="170"/>
      <c r="D15" s="170"/>
      <c r="E15" s="170"/>
      <c r="F15" s="170"/>
      <c r="G15" s="170"/>
      <c r="H15" s="172"/>
      <c r="I15" s="172"/>
      <c r="J15" s="172"/>
      <c r="K15" s="172"/>
    </row>
    <row r="16" spans="1:11" s="30" customFormat="1" ht="15" customHeight="1">
      <c r="A16" s="37" t="s">
        <v>164</v>
      </c>
      <c r="B16" s="148" t="s">
        <v>42</v>
      </c>
      <c r="C16" s="170"/>
      <c r="D16" s="170"/>
      <c r="E16" s="170"/>
      <c r="F16" s="170"/>
      <c r="G16" s="170"/>
      <c r="H16" s="172"/>
      <c r="I16" s="172"/>
      <c r="J16" s="172"/>
      <c r="K16" s="172"/>
    </row>
    <row r="17" spans="1:11" s="30" customFormat="1" ht="38.25" customHeight="1">
      <c r="A17" s="34" t="s">
        <v>45</v>
      </c>
      <c r="B17" s="35" t="s">
        <v>59</v>
      </c>
      <c r="C17" s="176">
        <v>1109911</v>
      </c>
      <c r="D17" s="176">
        <v>1109911</v>
      </c>
      <c r="E17" s="176">
        <v>1109911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</row>
    <row r="18" spans="1:11" s="30" customFormat="1" ht="15" customHeight="1">
      <c r="A18" s="37" t="s">
        <v>162</v>
      </c>
      <c r="B18" s="52" t="s">
        <v>103</v>
      </c>
      <c r="C18" s="178">
        <v>1109911</v>
      </c>
      <c r="D18" s="178">
        <v>1109911</v>
      </c>
      <c r="E18" s="178">
        <v>1109911</v>
      </c>
      <c r="F18" s="178"/>
      <c r="G18" s="178"/>
      <c r="H18" s="178"/>
      <c r="I18" s="178"/>
      <c r="J18" s="178"/>
      <c r="K18" s="178"/>
    </row>
    <row r="19" spans="1:11" s="30" customFormat="1" ht="15" customHeight="1">
      <c r="A19" s="37" t="s">
        <v>163</v>
      </c>
      <c r="B19" s="52" t="s">
        <v>104</v>
      </c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s="32" customFormat="1" ht="35.25" customHeight="1">
      <c r="A20" s="29">
        <v>2</v>
      </c>
      <c r="B20" s="42" t="s">
        <v>100</v>
      </c>
      <c r="C20" s="169">
        <f>SUM(C21+C25+C26)</f>
        <v>5114236</v>
      </c>
      <c r="D20" s="169">
        <f aca="true" t="shared" si="1" ref="D20:K20">SUM(D21+D25+D26)</f>
        <v>4026224</v>
      </c>
      <c r="E20" s="169">
        <f t="shared" si="1"/>
        <v>6904153</v>
      </c>
      <c r="F20" s="169">
        <f t="shared" si="1"/>
        <v>5606968</v>
      </c>
      <c r="G20" s="169">
        <f t="shared" si="1"/>
        <v>5374372</v>
      </c>
      <c r="H20" s="169">
        <f t="shared" si="1"/>
        <v>4982957</v>
      </c>
      <c r="I20" s="169">
        <f t="shared" si="1"/>
        <v>2399168</v>
      </c>
      <c r="J20" s="169">
        <f t="shared" si="1"/>
        <v>963780</v>
      </c>
      <c r="K20" s="169">
        <f t="shared" si="1"/>
        <v>44585</v>
      </c>
    </row>
    <row r="21" spans="1:11" s="32" customFormat="1" ht="47.25" customHeight="1">
      <c r="A21" s="29" t="s">
        <v>46</v>
      </c>
      <c r="B21" s="42" t="s">
        <v>99</v>
      </c>
      <c r="C21" s="169">
        <f>SUM(C22+C23+C24)</f>
        <v>2568471</v>
      </c>
      <c r="D21" s="169">
        <f aca="true" t="shared" si="2" ref="D21:J21">SUM(D22+D23+D24)</f>
        <v>3196254</v>
      </c>
      <c r="E21" s="169">
        <f t="shared" si="2"/>
        <v>5005772</v>
      </c>
      <c r="F21" s="169">
        <f t="shared" si="2"/>
        <v>4897368</v>
      </c>
      <c r="G21" s="169">
        <f t="shared" si="2"/>
        <v>4735772</v>
      </c>
      <c r="H21" s="169">
        <f t="shared" si="2"/>
        <v>4440147</v>
      </c>
      <c r="I21" s="169">
        <f t="shared" si="2"/>
        <v>2013272</v>
      </c>
      <c r="J21" s="169">
        <f t="shared" si="2"/>
        <v>856640</v>
      </c>
      <c r="K21" s="184">
        <v>0</v>
      </c>
    </row>
    <row r="22" spans="1:11" s="30" customFormat="1" ht="15" customHeight="1">
      <c r="A22" s="37" t="s">
        <v>162</v>
      </c>
      <c r="B22" s="148" t="s">
        <v>97</v>
      </c>
      <c r="C22" s="170">
        <v>1968471</v>
      </c>
      <c r="D22" s="170">
        <v>2196254</v>
      </c>
      <c r="E22" s="170">
        <v>3305772</v>
      </c>
      <c r="F22" s="170">
        <v>2797368</v>
      </c>
      <c r="G22" s="170">
        <v>2535772</v>
      </c>
      <c r="H22" s="170">
        <v>2040147</v>
      </c>
      <c r="I22" s="170">
        <v>2013272</v>
      </c>
      <c r="J22" s="170">
        <v>856640</v>
      </c>
      <c r="K22" s="185">
        <v>0</v>
      </c>
    </row>
    <row r="23" spans="1:11" s="30" customFormat="1" ht="26.25" customHeight="1">
      <c r="A23" s="37" t="s">
        <v>163</v>
      </c>
      <c r="B23" s="148" t="s">
        <v>98</v>
      </c>
      <c r="C23" s="170">
        <v>600000</v>
      </c>
      <c r="D23" s="170">
        <v>1000000</v>
      </c>
      <c r="E23" s="170">
        <v>1700000</v>
      </c>
      <c r="F23" s="170">
        <v>2100000</v>
      </c>
      <c r="G23" s="170">
        <v>2200000</v>
      </c>
      <c r="H23" s="170">
        <v>2400000</v>
      </c>
      <c r="I23" s="170"/>
      <c r="J23" s="172">
        <v>0</v>
      </c>
      <c r="K23" s="185">
        <v>0</v>
      </c>
    </row>
    <row r="24" spans="1:11" s="30" customFormat="1" ht="15" customHeight="1">
      <c r="A24" s="37" t="s">
        <v>164</v>
      </c>
      <c r="B24" s="148" t="s">
        <v>540</v>
      </c>
      <c r="C24" s="170"/>
      <c r="D24" s="170"/>
      <c r="E24" s="170"/>
      <c r="F24" s="170"/>
      <c r="G24" s="170"/>
      <c r="H24" s="170"/>
      <c r="I24" s="170"/>
      <c r="J24" s="170"/>
      <c r="K24" s="185"/>
    </row>
    <row r="25" spans="1:11" s="30" customFormat="1" ht="24.75" customHeight="1">
      <c r="A25" s="34" t="s">
        <v>47</v>
      </c>
      <c r="B25" s="35" t="s">
        <v>166</v>
      </c>
      <c r="C25" s="173">
        <v>1760115</v>
      </c>
      <c r="D25" s="173"/>
      <c r="E25" s="173">
        <v>1109911</v>
      </c>
      <c r="F25" s="170"/>
      <c r="G25" s="170"/>
      <c r="H25" s="170"/>
      <c r="I25" s="170"/>
      <c r="J25" s="170"/>
      <c r="K25" s="185"/>
    </row>
    <row r="26" spans="1:11" s="51" customFormat="1" ht="21.75" customHeight="1">
      <c r="A26" s="34" t="s">
        <v>95</v>
      </c>
      <c r="B26" s="35" t="s">
        <v>96</v>
      </c>
      <c r="C26" s="173">
        <v>785650</v>
      </c>
      <c r="D26" s="173">
        <v>829970</v>
      </c>
      <c r="E26" s="173">
        <v>788470</v>
      </c>
      <c r="F26" s="173">
        <v>709600</v>
      </c>
      <c r="G26" s="173">
        <v>638600</v>
      </c>
      <c r="H26" s="173">
        <v>542810</v>
      </c>
      <c r="I26" s="173">
        <v>385896</v>
      </c>
      <c r="J26" s="173">
        <v>107140</v>
      </c>
      <c r="K26" s="183">
        <v>44585</v>
      </c>
    </row>
    <row r="27" spans="1:11" s="51" customFormat="1" ht="21.75" customHeight="1">
      <c r="A27" s="34" t="s">
        <v>12</v>
      </c>
      <c r="B27" s="35" t="s">
        <v>541</v>
      </c>
      <c r="C27" s="173"/>
      <c r="D27" s="173">
        <v>2000000</v>
      </c>
      <c r="E27" s="173"/>
      <c r="F27" s="173"/>
      <c r="G27" s="173"/>
      <c r="H27" s="173"/>
      <c r="I27" s="173"/>
      <c r="J27" s="173"/>
      <c r="K27" s="173"/>
    </row>
    <row r="28" spans="1:11" s="51" customFormat="1" ht="34.5" customHeight="1">
      <c r="A28" s="186" t="s">
        <v>1</v>
      </c>
      <c r="B28" s="187" t="s">
        <v>555</v>
      </c>
      <c r="C28" s="188">
        <f>SUM(C7)</f>
        <v>17332136</v>
      </c>
      <c r="D28" s="188">
        <f>SUM(D7-D21)</f>
        <v>23058632</v>
      </c>
      <c r="E28" s="188">
        <f aca="true" t="shared" si="3" ref="E28:K28">SUM(E7-E21)</f>
        <v>18052860</v>
      </c>
      <c r="F28" s="188">
        <f t="shared" si="3"/>
        <v>12045581</v>
      </c>
      <c r="G28" s="188">
        <f t="shared" si="3"/>
        <v>7309809</v>
      </c>
      <c r="H28" s="188">
        <f t="shared" si="3"/>
        <v>2869662</v>
      </c>
      <c r="I28" s="188">
        <f t="shared" si="3"/>
        <v>856390</v>
      </c>
      <c r="J28" s="188">
        <f t="shared" si="3"/>
        <v>0</v>
      </c>
      <c r="K28" s="188">
        <f t="shared" si="3"/>
        <v>0</v>
      </c>
    </row>
    <row r="29" spans="1:11" s="32" customFormat="1" ht="26.25" customHeight="1">
      <c r="A29" s="29" t="s">
        <v>17</v>
      </c>
      <c r="B29" s="42" t="s">
        <v>60</v>
      </c>
      <c r="C29" s="169">
        <v>87460398</v>
      </c>
      <c r="D29" s="169">
        <v>85929735</v>
      </c>
      <c r="E29" s="169">
        <v>89335724</v>
      </c>
      <c r="F29" s="169">
        <v>92015796</v>
      </c>
      <c r="G29" s="169">
        <v>94776270</v>
      </c>
      <c r="H29" s="169">
        <v>97619558</v>
      </c>
      <c r="I29" s="169">
        <v>100548145</v>
      </c>
      <c r="J29" s="169">
        <v>103564589</v>
      </c>
      <c r="K29" s="169">
        <v>106671527</v>
      </c>
    </row>
    <row r="30" spans="1:11" s="48" customFormat="1" ht="29.25" customHeight="1">
      <c r="A30" s="29" t="s">
        <v>18</v>
      </c>
      <c r="B30" s="42" t="s">
        <v>72</v>
      </c>
      <c r="C30" s="169">
        <v>97708505</v>
      </c>
      <c r="D30" s="169">
        <v>91626231</v>
      </c>
      <c r="E30" s="169">
        <v>84329952</v>
      </c>
      <c r="F30" s="169">
        <v>87118428</v>
      </c>
      <c r="G30" s="169">
        <v>90040498</v>
      </c>
      <c r="H30" s="169">
        <v>93179411</v>
      </c>
      <c r="I30" s="169">
        <v>98534873</v>
      </c>
      <c r="J30" s="169">
        <v>102707949</v>
      </c>
      <c r="K30" s="169">
        <v>106671527</v>
      </c>
    </row>
    <row r="31" spans="1:11" s="48" customFormat="1" ht="30.75" customHeight="1">
      <c r="A31" s="29" t="s">
        <v>142</v>
      </c>
      <c r="B31" s="42" t="s">
        <v>73</v>
      </c>
      <c r="C31" s="169">
        <f>C29-C30</f>
        <v>-10248107</v>
      </c>
      <c r="D31" s="169">
        <f>D29-D30</f>
        <v>-5696496</v>
      </c>
      <c r="E31" s="169">
        <f>E29-E30</f>
        <v>5005772</v>
      </c>
      <c r="F31" s="169">
        <v>4897368</v>
      </c>
      <c r="G31" s="169">
        <v>4735772</v>
      </c>
      <c r="H31" s="169">
        <v>4440147</v>
      </c>
      <c r="I31" s="169">
        <v>2013272</v>
      </c>
      <c r="J31" s="169">
        <v>856640</v>
      </c>
      <c r="K31" s="179">
        <v>0</v>
      </c>
    </row>
    <row r="32" spans="1:11" s="32" customFormat="1" ht="29.25" customHeight="1">
      <c r="A32" s="29" t="s">
        <v>145</v>
      </c>
      <c r="B32" s="42" t="s">
        <v>167</v>
      </c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s="30" customFormat="1" ht="15" customHeight="1">
      <c r="A33" s="34" t="s">
        <v>551</v>
      </c>
      <c r="B33" s="149" t="s">
        <v>542</v>
      </c>
      <c r="C33" s="181">
        <v>19.9</v>
      </c>
      <c r="D33" s="181">
        <v>26.8</v>
      </c>
      <c r="E33" s="181">
        <v>19</v>
      </c>
      <c r="F33" s="181">
        <v>13.1</v>
      </c>
      <c r="G33" s="181">
        <v>7.7</v>
      </c>
      <c r="H33" s="181">
        <v>2.9</v>
      </c>
      <c r="I33" s="181">
        <v>0.9</v>
      </c>
      <c r="J33" s="181">
        <v>0</v>
      </c>
      <c r="K33" s="181">
        <v>0</v>
      </c>
    </row>
    <row r="34" spans="1:11" s="30" customFormat="1" ht="35.25" customHeight="1">
      <c r="A34" s="34" t="s">
        <v>552</v>
      </c>
      <c r="B34" s="149" t="s">
        <v>543</v>
      </c>
      <c r="C34" s="181">
        <v>18.7</v>
      </c>
      <c r="D34" s="181">
        <v>25.6</v>
      </c>
      <c r="E34" s="181">
        <v>19</v>
      </c>
      <c r="F34" s="181">
        <v>13.1</v>
      </c>
      <c r="G34" s="181">
        <v>7.7</v>
      </c>
      <c r="H34" s="181">
        <v>2.9</v>
      </c>
      <c r="I34" s="181">
        <v>0.9</v>
      </c>
      <c r="J34" s="181">
        <v>0</v>
      </c>
      <c r="K34" s="181">
        <v>0</v>
      </c>
    </row>
    <row r="35" spans="1:11" s="30" customFormat="1" ht="34.5" customHeight="1">
      <c r="A35" s="34" t="s">
        <v>553</v>
      </c>
      <c r="B35" s="149" t="s">
        <v>545</v>
      </c>
      <c r="C35" s="181">
        <v>5.8</v>
      </c>
      <c r="D35" s="181">
        <v>7</v>
      </c>
      <c r="E35" s="181">
        <v>7.7</v>
      </c>
      <c r="F35" s="181">
        <v>6.1</v>
      </c>
      <c r="G35" s="181">
        <v>5.7</v>
      </c>
      <c r="H35" s="181">
        <v>5.1</v>
      </c>
      <c r="I35" s="181">
        <v>2.4</v>
      </c>
      <c r="J35" s="181">
        <v>0.9</v>
      </c>
      <c r="K35" s="181">
        <v>0</v>
      </c>
    </row>
    <row r="36" spans="1:11" s="30" customFormat="1" ht="47.25" customHeight="1">
      <c r="A36" s="34" t="s">
        <v>554</v>
      </c>
      <c r="B36" s="149" t="s">
        <v>544</v>
      </c>
      <c r="C36" s="181">
        <v>3.8</v>
      </c>
      <c r="D36" s="181">
        <v>7</v>
      </c>
      <c r="E36" s="181">
        <v>6.5</v>
      </c>
      <c r="F36" s="181">
        <v>6.3</v>
      </c>
      <c r="G36" s="181">
        <v>5.7</v>
      </c>
      <c r="H36" s="181">
        <v>5.1</v>
      </c>
      <c r="I36" s="181">
        <v>2.4</v>
      </c>
      <c r="J36" s="181">
        <v>0.9</v>
      </c>
      <c r="K36" s="181">
        <v>0</v>
      </c>
    </row>
  </sheetData>
  <sheetProtection/>
  <mergeCells count="5"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="90" zoomScaleNormal="90" zoomScalePageLayoutView="0" workbookViewId="0" topLeftCell="A85">
      <selection activeCell="A99" sqref="A99"/>
    </sheetView>
  </sheetViews>
  <sheetFormatPr defaultColWidth="9.00390625" defaultRowHeight="12.75"/>
  <cols>
    <col min="1" max="1" width="5.375" style="1" customWidth="1"/>
    <col min="2" max="2" width="7.25390625" style="1" customWidth="1"/>
    <col min="3" max="3" width="17.875" style="1" customWidth="1"/>
    <col min="4" max="5" width="11.625" style="1" customWidth="1"/>
    <col min="6" max="6" width="11.25390625" style="1" customWidth="1"/>
    <col min="7" max="7" width="10.625" style="1" customWidth="1"/>
    <col min="8" max="8" width="11.625" style="1" customWidth="1"/>
    <col min="9" max="9" width="11.375" style="1" customWidth="1"/>
    <col min="10" max="12" width="10.75390625" style="1" customWidth="1"/>
  </cols>
  <sheetData>
    <row r="1" spans="1:12" ht="18">
      <c r="A1" s="194" t="s">
        <v>112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30" customFormat="1" ht="11.25" customHeight="1">
      <c r="A2" s="215" t="s">
        <v>2</v>
      </c>
      <c r="B2" s="215" t="s">
        <v>3</v>
      </c>
      <c r="C2" s="215" t="s">
        <v>16</v>
      </c>
      <c r="D2" s="213" t="s">
        <v>528</v>
      </c>
      <c r="E2" s="210" t="s">
        <v>41</v>
      </c>
      <c r="F2" s="211"/>
      <c r="G2" s="211"/>
      <c r="H2" s="211"/>
      <c r="I2" s="211"/>
      <c r="J2" s="211"/>
      <c r="K2" s="211"/>
      <c r="L2" s="212"/>
    </row>
    <row r="3" spans="1:12" s="30" customFormat="1" ht="11.25" customHeight="1">
      <c r="A3" s="198"/>
      <c r="B3" s="198"/>
      <c r="C3" s="198"/>
      <c r="D3" s="190"/>
      <c r="E3" s="213" t="s">
        <v>19</v>
      </c>
      <c r="F3" s="210" t="s">
        <v>5</v>
      </c>
      <c r="G3" s="211"/>
      <c r="H3" s="211"/>
      <c r="I3" s="211"/>
      <c r="J3" s="211"/>
      <c r="K3" s="212"/>
      <c r="L3" s="213" t="s">
        <v>21</v>
      </c>
    </row>
    <row r="4" spans="1:12" s="30" customFormat="1" ht="56.25" customHeight="1">
      <c r="A4" s="189"/>
      <c r="B4" s="189"/>
      <c r="C4" s="189"/>
      <c r="D4" s="214"/>
      <c r="E4" s="214"/>
      <c r="F4" s="40" t="s">
        <v>51</v>
      </c>
      <c r="G4" s="40" t="s">
        <v>107</v>
      </c>
      <c r="H4" s="40" t="s">
        <v>378</v>
      </c>
      <c r="I4" s="40" t="s">
        <v>48</v>
      </c>
      <c r="J4" s="40" t="s">
        <v>78</v>
      </c>
      <c r="K4" s="40" t="s">
        <v>50</v>
      </c>
      <c r="L4" s="214"/>
    </row>
    <row r="5" spans="1:12" s="30" customFormat="1" ht="6" customHeight="1">
      <c r="A5" s="31">
        <v>1</v>
      </c>
      <c r="B5" s="31">
        <v>2</v>
      </c>
      <c r="C5" s="31">
        <v>3</v>
      </c>
      <c r="D5" s="31">
        <v>5</v>
      </c>
      <c r="E5" s="31">
        <v>6</v>
      </c>
      <c r="F5" s="31">
        <v>7</v>
      </c>
      <c r="G5" s="31">
        <v>8</v>
      </c>
      <c r="H5" s="31">
        <v>9</v>
      </c>
      <c r="I5" s="31">
        <v>10</v>
      </c>
      <c r="J5" s="31">
        <v>11</v>
      </c>
      <c r="K5" s="31">
        <v>12</v>
      </c>
      <c r="L5" s="31">
        <v>13</v>
      </c>
    </row>
    <row r="6" spans="1:12" s="30" customFormat="1" ht="21" customHeight="1">
      <c r="A6" s="104" t="s">
        <v>213</v>
      </c>
      <c r="B6" s="105"/>
      <c r="C6" s="163" t="s">
        <v>383</v>
      </c>
      <c r="D6" s="166">
        <f aca="true" t="shared" si="0" ref="D6:L6">SUM(D7)</f>
        <v>56000</v>
      </c>
      <c r="E6" s="166">
        <f t="shared" si="0"/>
        <v>56000</v>
      </c>
      <c r="F6" s="166">
        <f t="shared" si="0"/>
        <v>0</v>
      </c>
      <c r="G6" s="166">
        <f t="shared" si="0"/>
        <v>0</v>
      </c>
      <c r="H6" s="166">
        <f t="shared" si="0"/>
        <v>56000</v>
      </c>
      <c r="I6" s="166">
        <f t="shared" si="0"/>
        <v>0</v>
      </c>
      <c r="J6" s="166">
        <f t="shared" si="0"/>
        <v>0</v>
      </c>
      <c r="K6" s="166">
        <f t="shared" si="0"/>
        <v>0</v>
      </c>
      <c r="L6" s="166">
        <f t="shared" si="0"/>
        <v>0</v>
      </c>
    </row>
    <row r="7" spans="1:12" s="30" customFormat="1" ht="12.75">
      <c r="A7" s="155" t="s">
        <v>213</v>
      </c>
      <c r="B7" s="155" t="s">
        <v>214</v>
      </c>
      <c r="C7" s="164" t="s">
        <v>377</v>
      </c>
      <c r="D7" s="167">
        <f>SUM(E7+L7)</f>
        <v>56000</v>
      </c>
      <c r="E7" s="167">
        <f>SUM(F7+G7+H7+I7+J7+K7)</f>
        <v>56000</v>
      </c>
      <c r="F7" s="167"/>
      <c r="G7" s="167"/>
      <c r="H7" s="167">
        <v>56000</v>
      </c>
      <c r="I7" s="167"/>
      <c r="J7" s="167"/>
      <c r="K7" s="167"/>
      <c r="L7" s="167"/>
    </row>
    <row r="8" spans="1:12" s="30" customFormat="1" ht="12.75">
      <c r="A8" s="153" t="s">
        <v>219</v>
      </c>
      <c r="B8" s="153"/>
      <c r="C8" s="165" t="s">
        <v>384</v>
      </c>
      <c r="D8" s="168">
        <f aca="true" t="shared" si="1" ref="D8:L8">SUM(D9:D10)</f>
        <v>305826</v>
      </c>
      <c r="E8" s="168">
        <f t="shared" si="1"/>
        <v>305826</v>
      </c>
      <c r="F8" s="168">
        <f t="shared" si="1"/>
        <v>0</v>
      </c>
      <c r="G8" s="168">
        <f t="shared" si="1"/>
        <v>0</v>
      </c>
      <c r="H8" s="168">
        <f t="shared" si="1"/>
        <v>305826</v>
      </c>
      <c r="I8" s="168">
        <f t="shared" si="1"/>
        <v>0</v>
      </c>
      <c r="J8" s="168">
        <f t="shared" si="1"/>
        <v>0</v>
      </c>
      <c r="K8" s="168">
        <f t="shared" si="1"/>
        <v>0</v>
      </c>
      <c r="L8" s="168">
        <f t="shared" si="1"/>
        <v>0</v>
      </c>
    </row>
    <row r="9" spans="1:12" s="30" customFormat="1" ht="12.75">
      <c r="A9" s="155" t="s">
        <v>219</v>
      </c>
      <c r="B9" s="155" t="s">
        <v>220</v>
      </c>
      <c r="C9" s="164" t="s">
        <v>379</v>
      </c>
      <c r="D9" s="167">
        <f aca="true" t="shared" si="2" ref="D9:D96">SUM(E9+L9)</f>
        <v>159826</v>
      </c>
      <c r="E9" s="167">
        <f aca="true" t="shared" si="3" ref="E9:E96">SUM(F9+G9+H9+I9+J9+K9)</f>
        <v>159826</v>
      </c>
      <c r="F9" s="167"/>
      <c r="G9" s="167"/>
      <c r="H9" s="167">
        <v>159826</v>
      </c>
      <c r="I9" s="167"/>
      <c r="J9" s="167"/>
      <c r="K9" s="167"/>
      <c r="L9" s="167"/>
    </row>
    <row r="10" spans="1:12" s="30" customFormat="1" ht="22.5">
      <c r="A10" s="155" t="s">
        <v>219</v>
      </c>
      <c r="B10" s="155" t="s">
        <v>380</v>
      </c>
      <c r="C10" s="164" t="s">
        <v>381</v>
      </c>
      <c r="D10" s="167">
        <f t="shared" si="2"/>
        <v>146000</v>
      </c>
      <c r="E10" s="167">
        <f t="shared" si="3"/>
        <v>146000</v>
      </c>
      <c r="F10" s="167"/>
      <c r="G10" s="167"/>
      <c r="H10" s="167">
        <v>146000</v>
      </c>
      <c r="I10" s="167"/>
      <c r="J10" s="167"/>
      <c r="K10" s="167"/>
      <c r="L10" s="167"/>
    </row>
    <row r="11" spans="1:12" s="30" customFormat="1" ht="12.75">
      <c r="A11" s="153" t="s">
        <v>224</v>
      </c>
      <c r="B11" s="153"/>
      <c r="C11" s="165" t="s">
        <v>385</v>
      </c>
      <c r="D11" s="168">
        <f aca="true" t="shared" si="4" ref="D11:L11">SUM(D12)</f>
        <v>12354380</v>
      </c>
      <c r="E11" s="168">
        <f t="shared" si="4"/>
        <v>6441380</v>
      </c>
      <c r="F11" s="168">
        <f t="shared" si="4"/>
        <v>1179132</v>
      </c>
      <c r="G11" s="168">
        <f t="shared" si="4"/>
        <v>262248</v>
      </c>
      <c r="H11" s="168">
        <f t="shared" si="4"/>
        <v>5000000</v>
      </c>
      <c r="I11" s="168">
        <f t="shared" si="4"/>
        <v>0</v>
      </c>
      <c r="J11" s="168">
        <f t="shared" si="4"/>
        <v>0</v>
      </c>
      <c r="K11" s="168">
        <f t="shared" si="4"/>
        <v>0</v>
      </c>
      <c r="L11" s="168">
        <f t="shared" si="4"/>
        <v>5913000</v>
      </c>
    </row>
    <row r="12" spans="1:12" s="30" customFormat="1" ht="27" customHeight="1">
      <c r="A12" s="155" t="s">
        <v>224</v>
      </c>
      <c r="B12" s="155" t="s">
        <v>225</v>
      </c>
      <c r="C12" s="164" t="s">
        <v>382</v>
      </c>
      <c r="D12" s="167">
        <f t="shared" si="2"/>
        <v>12354380</v>
      </c>
      <c r="E12" s="167">
        <f t="shared" si="3"/>
        <v>6441380</v>
      </c>
      <c r="F12" s="167">
        <v>1179132</v>
      </c>
      <c r="G12" s="167">
        <v>262248</v>
      </c>
      <c r="H12" s="167">
        <v>5000000</v>
      </c>
      <c r="I12" s="167"/>
      <c r="J12" s="167"/>
      <c r="K12" s="167"/>
      <c r="L12" s="167">
        <v>5913000</v>
      </c>
    </row>
    <row r="13" spans="1:12" s="30" customFormat="1" ht="22.5">
      <c r="A13" s="153" t="s">
        <v>228</v>
      </c>
      <c r="B13" s="153"/>
      <c r="C13" s="165" t="s">
        <v>387</v>
      </c>
      <c r="D13" s="168">
        <f aca="true" t="shared" si="5" ref="D13:L13">SUM(D14)</f>
        <v>300000</v>
      </c>
      <c r="E13" s="168">
        <f t="shared" si="5"/>
        <v>300000</v>
      </c>
      <c r="F13" s="168">
        <f t="shared" si="5"/>
        <v>0</v>
      </c>
      <c r="G13" s="168">
        <f t="shared" si="5"/>
        <v>0</v>
      </c>
      <c r="H13" s="168">
        <f t="shared" si="5"/>
        <v>300000</v>
      </c>
      <c r="I13" s="168">
        <f t="shared" si="5"/>
        <v>0</v>
      </c>
      <c r="J13" s="168">
        <f t="shared" si="5"/>
        <v>0</v>
      </c>
      <c r="K13" s="168">
        <f t="shared" si="5"/>
        <v>0</v>
      </c>
      <c r="L13" s="168">
        <f t="shared" si="5"/>
        <v>0</v>
      </c>
    </row>
    <row r="14" spans="1:12" s="30" customFormat="1" ht="22.5">
      <c r="A14" s="155" t="s">
        <v>228</v>
      </c>
      <c r="B14" s="155" t="s">
        <v>229</v>
      </c>
      <c r="C14" s="164" t="s">
        <v>386</v>
      </c>
      <c r="D14" s="167">
        <f t="shared" si="2"/>
        <v>300000</v>
      </c>
      <c r="E14" s="167">
        <f t="shared" si="3"/>
        <v>300000</v>
      </c>
      <c r="F14" s="167"/>
      <c r="G14" s="167"/>
      <c r="H14" s="167">
        <v>300000</v>
      </c>
      <c r="I14" s="167"/>
      <c r="J14" s="167"/>
      <c r="K14" s="167"/>
      <c r="L14" s="167"/>
    </row>
    <row r="15" spans="1:12" s="30" customFormat="1" ht="15" customHeight="1">
      <c r="A15" s="153" t="s">
        <v>231</v>
      </c>
      <c r="B15" s="153"/>
      <c r="C15" s="165" t="s">
        <v>389</v>
      </c>
      <c r="D15" s="168">
        <f aca="true" t="shared" si="6" ref="D15:L15">SUM(D16+D17+D18)</f>
        <v>853780</v>
      </c>
      <c r="E15" s="168">
        <f t="shared" si="6"/>
        <v>813780</v>
      </c>
      <c r="F15" s="168">
        <f t="shared" si="6"/>
        <v>448230</v>
      </c>
      <c r="G15" s="168">
        <f t="shared" si="6"/>
        <v>98308</v>
      </c>
      <c r="H15" s="168">
        <f t="shared" si="6"/>
        <v>267242</v>
      </c>
      <c r="I15" s="168">
        <f t="shared" si="6"/>
        <v>0</v>
      </c>
      <c r="J15" s="168">
        <f t="shared" si="6"/>
        <v>0</v>
      </c>
      <c r="K15" s="168">
        <f t="shared" si="6"/>
        <v>0</v>
      </c>
      <c r="L15" s="168">
        <f t="shared" si="6"/>
        <v>40000</v>
      </c>
    </row>
    <row r="16" spans="1:12" s="30" customFormat="1" ht="22.5">
      <c r="A16" s="155" t="s">
        <v>231</v>
      </c>
      <c r="B16" s="155" t="s">
        <v>232</v>
      </c>
      <c r="C16" s="164" t="s">
        <v>388</v>
      </c>
      <c r="D16" s="167">
        <f t="shared" si="2"/>
        <v>70000</v>
      </c>
      <c r="E16" s="167">
        <f t="shared" si="3"/>
        <v>70000</v>
      </c>
      <c r="F16" s="167"/>
      <c r="G16" s="167"/>
      <c r="H16" s="167">
        <v>70000</v>
      </c>
      <c r="I16" s="167"/>
      <c r="J16" s="167"/>
      <c r="K16" s="167"/>
      <c r="L16" s="167"/>
    </row>
    <row r="17" spans="1:12" s="30" customFormat="1" ht="24.75" customHeight="1">
      <c r="A17" s="155" t="s">
        <v>231</v>
      </c>
      <c r="B17" s="155" t="s">
        <v>234</v>
      </c>
      <c r="C17" s="164" t="s">
        <v>390</v>
      </c>
      <c r="D17" s="167">
        <f t="shared" si="2"/>
        <v>85000</v>
      </c>
      <c r="E17" s="167">
        <f t="shared" si="3"/>
        <v>85000</v>
      </c>
      <c r="F17" s="167"/>
      <c r="G17" s="167"/>
      <c r="H17" s="167">
        <v>85000</v>
      </c>
      <c r="I17" s="167"/>
      <c r="J17" s="167"/>
      <c r="K17" s="167"/>
      <c r="L17" s="167"/>
    </row>
    <row r="18" spans="1:12" s="30" customFormat="1" ht="22.5">
      <c r="A18" s="155" t="s">
        <v>231</v>
      </c>
      <c r="B18" s="155" t="s">
        <v>236</v>
      </c>
      <c r="C18" s="164" t="s">
        <v>507</v>
      </c>
      <c r="D18" s="167">
        <f t="shared" si="2"/>
        <v>698780</v>
      </c>
      <c r="E18" s="167">
        <f t="shared" si="3"/>
        <v>658780</v>
      </c>
      <c r="F18" s="167">
        <v>448230</v>
      </c>
      <c r="G18" s="167">
        <v>98308</v>
      </c>
      <c r="H18" s="167">
        <v>112242</v>
      </c>
      <c r="I18" s="167"/>
      <c r="J18" s="167"/>
      <c r="K18" s="167"/>
      <c r="L18" s="167">
        <v>40000</v>
      </c>
    </row>
    <row r="19" spans="1:12" s="30" customFormat="1" ht="25.5" customHeight="1">
      <c r="A19" s="153" t="s">
        <v>242</v>
      </c>
      <c r="B19" s="153"/>
      <c r="C19" s="165" t="s">
        <v>392</v>
      </c>
      <c r="D19" s="168">
        <f aca="true" t="shared" si="7" ref="D19:L19">SUM(D20:D24)</f>
        <v>13526388</v>
      </c>
      <c r="E19" s="168">
        <f t="shared" si="7"/>
        <v>13246388</v>
      </c>
      <c r="F19" s="168">
        <f t="shared" si="7"/>
        <v>6871020</v>
      </c>
      <c r="G19" s="168">
        <f t="shared" si="7"/>
        <v>1451968</v>
      </c>
      <c r="H19" s="168">
        <f t="shared" si="7"/>
        <v>4923400</v>
      </c>
      <c r="I19" s="168">
        <f t="shared" si="7"/>
        <v>0</v>
      </c>
      <c r="J19" s="168">
        <f t="shared" si="7"/>
        <v>0</v>
      </c>
      <c r="K19" s="168">
        <f t="shared" si="7"/>
        <v>0</v>
      </c>
      <c r="L19" s="168">
        <f t="shared" si="7"/>
        <v>280000</v>
      </c>
    </row>
    <row r="20" spans="1:12" s="30" customFormat="1" ht="12.75">
      <c r="A20" s="155" t="s">
        <v>242</v>
      </c>
      <c r="B20" s="155" t="s">
        <v>243</v>
      </c>
      <c r="C20" s="164" t="s">
        <v>391</v>
      </c>
      <c r="D20" s="167">
        <f t="shared" si="2"/>
        <v>344162</v>
      </c>
      <c r="E20" s="167">
        <f t="shared" si="3"/>
        <v>344162</v>
      </c>
      <c r="F20" s="167">
        <v>286015</v>
      </c>
      <c r="G20" s="167">
        <v>58147</v>
      </c>
      <c r="H20" s="167"/>
      <c r="I20" s="167"/>
      <c r="J20" s="167"/>
      <c r="K20" s="167"/>
      <c r="L20" s="167"/>
    </row>
    <row r="21" spans="1:12" s="30" customFormat="1" ht="12.75">
      <c r="A21" s="155" t="s">
        <v>242</v>
      </c>
      <c r="B21" s="155" t="s">
        <v>393</v>
      </c>
      <c r="C21" s="164" t="s">
        <v>394</v>
      </c>
      <c r="D21" s="167">
        <f t="shared" si="2"/>
        <v>630000</v>
      </c>
      <c r="E21" s="167">
        <f t="shared" si="3"/>
        <v>630000</v>
      </c>
      <c r="F21" s="167"/>
      <c r="G21" s="167"/>
      <c r="H21" s="167">
        <v>630000</v>
      </c>
      <c r="I21" s="167"/>
      <c r="J21" s="167"/>
      <c r="K21" s="167"/>
      <c r="L21" s="167"/>
    </row>
    <row r="22" spans="1:12" s="30" customFormat="1" ht="12.75">
      <c r="A22" s="155" t="s">
        <v>242</v>
      </c>
      <c r="B22" s="155" t="s">
        <v>246</v>
      </c>
      <c r="C22" s="164" t="s">
        <v>395</v>
      </c>
      <c r="D22" s="167">
        <f t="shared" si="2"/>
        <v>12429226</v>
      </c>
      <c r="E22" s="167">
        <f t="shared" si="3"/>
        <v>12149226</v>
      </c>
      <c r="F22" s="167">
        <v>6548005</v>
      </c>
      <c r="G22" s="167">
        <v>1391221</v>
      </c>
      <c r="H22" s="167">
        <v>4210000</v>
      </c>
      <c r="I22" s="167"/>
      <c r="J22" s="167"/>
      <c r="K22" s="167"/>
      <c r="L22" s="167">
        <v>280000</v>
      </c>
    </row>
    <row r="23" spans="1:12" s="30" customFormat="1" ht="12.75">
      <c r="A23" s="155" t="s">
        <v>242</v>
      </c>
      <c r="B23" s="155" t="s">
        <v>251</v>
      </c>
      <c r="C23" s="164" t="s">
        <v>396</v>
      </c>
      <c r="D23" s="167">
        <f t="shared" si="2"/>
        <v>53000</v>
      </c>
      <c r="E23" s="167">
        <f t="shared" si="3"/>
        <v>53000</v>
      </c>
      <c r="F23" s="167">
        <v>37000</v>
      </c>
      <c r="G23" s="167">
        <v>2600</v>
      </c>
      <c r="H23" s="167">
        <v>13400</v>
      </c>
      <c r="I23" s="167"/>
      <c r="J23" s="167"/>
      <c r="K23" s="167"/>
      <c r="L23" s="167"/>
    </row>
    <row r="24" spans="1:12" s="30" customFormat="1" ht="33.75">
      <c r="A24" s="155" t="s">
        <v>242</v>
      </c>
      <c r="B24" s="155" t="s">
        <v>397</v>
      </c>
      <c r="C24" s="164" t="s">
        <v>398</v>
      </c>
      <c r="D24" s="167">
        <f t="shared" si="2"/>
        <v>70000</v>
      </c>
      <c r="E24" s="167">
        <f t="shared" si="3"/>
        <v>70000</v>
      </c>
      <c r="F24" s="167"/>
      <c r="G24" s="167"/>
      <c r="H24" s="167">
        <v>70000</v>
      </c>
      <c r="I24" s="167"/>
      <c r="J24" s="167"/>
      <c r="K24" s="167"/>
      <c r="L24" s="167"/>
    </row>
    <row r="25" spans="1:12" s="30" customFormat="1" ht="12.75" customHeight="1">
      <c r="A25" s="215" t="s">
        <v>2</v>
      </c>
      <c r="B25" s="215" t="s">
        <v>3</v>
      </c>
      <c r="C25" s="215" t="s">
        <v>16</v>
      </c>
      <c r="D25" s="213" t="s">
        <v>528</v>
      </c>
      <c r="E25" s="210" t="s">
        <v>41</v>
      </c>
      <c r="F25" s="211"/>
      <c r="G25" s="211"/>
      <c r="H25" s="211"/>
      <c r="I25" s="211"/>
      <c r="J25" s="211"/>
      <c r="K25" s="211"/>
      <c r="L25" s="212"/>
    </row>
    <row r="26" spans="1:12" s="30" customFormat="1" ht="12.75" customHeight="1">
      <c r="A26" s="198"/>
      <c r="B26" s="198"/>
      <c r="C26" s="198"/>
      <c r="D26" s="190"/>
      <c r="E26" s="213" t="s">
        <v>19</v>
      </c>
      <c r="F26" s="210" t="s">
        <v>5</v>
      </c>
      <c r="G26" s="211"/>
      <c r="H26" s="211"/>
      <c r="I26" s="211"/>
      <c r="J26" s="211"/>
      <c r="K26" s="212"/>
      <c r="L26" s="213" t="s">
        <v>21</v>
      </c>
    </row>
    <row r="27" spans="1:12" s="30" customFormat="1" ht="58.5" customHeight="1">
      <c r="A27" s="189"/>
      <c r="B27" s="189"/>
      <c r="C27" s="189"/>
      <c r="D27" s="214"/>
      <c r="E27" s="214"/>
      <c r="F27" s="40" t="s">
        <v>51</v>
      </c>
      <c r="G27" s="40" t="s">
        <v>107</v>
      </c>
      <c r="H27" s="40" t="s">
        <v>378</v>
      </c>
      <c r="I27" s="40" t="s">
        <v>48</v>
      </c>
      <c r="J27" s="40" t="s">
        <v>78</v>
      </c>
      <c r="K27" s="40" t="s">
        <v>50</v>
      </c>
      <c r="L27" s="214"/>
    </row>
    <row r="28" spans="1:12" s="30" customFormat="1" ht="8.25" customHeight="1">
      <c r="A28" s="31">
        <v>1</v>
      </c>
      <c r="B28" s="31">
        <v>2</v>
      </c>
      <c r="C28" s="31">
        <v>3</v>
      </c>
      <c r="D28" s="31">
        <v>5</v>
      </c>
      <c r="E28" s="31">
        <v>6</v>
      </c>
      <c r="F28" s="31">
        <v>7</v>
      </c>
      <c r="G28" s="31">
        <v>8</v>
      </c>
      <c r="H28" s="31">
        <v>9</v>
      </c>
      <c r="I28" s="31">
        <v>10</v>
      </c>
      <c r="J28" s="31">
        <v>11</v>
      </c>
      <c r="K28" s="31">
        <v>12</v>
      </c>
      <c r="L28" s="31">
        <v>13</v>
      </c>
    </row>
    <row r="29" spans="1:12" s="30" customFormat="1" ht="33.75">
      <c r="A29" s="153" t="s">
        <v>253</v>
      </c>
      <c r="B29" s="155"/>
      <c r="C29" s="154" t="s">
        <v>400</v>
      </c>
      <c r="D29" s="168">
        <f aca="true" t="shared" si="8" ref="D29:L29">SUM(D30:D33)</f>
        <v>4625500</v>
      </c>
      <c r="E29" s="168">
        <f t="shared" si="8"/>
        <v>4525500</v>
      </c>
      <c r="F29" s="168">
        <f t="shared" si="8"/>
        <v>3628754</v>
      </c>
      <c r="G29" s="168">
        <f t="shared" si="8"/>
        <v>20552</v>
      </c>
      <c r="H29" s="168">
        <f t="shared" si="8"/>
        <v>876194</v>
      </c>
      <c r="I29" s="168">
        <f t="shared" si="8"/>
        <v>0</v>
      </c>
      <c r="J29" s="168">
        <f t="shared" si="8"/>
        <v>0</v>
      </c>
      <c r="K29" s="168">
        <f t="shared" si="8"/>
        <v>0</v>
      </c>
      <c r="L29" s="168">
        <f t="shared" si="8"/>
        <v>100000</v>
      </c>
    </row>
    <row r="30" spans="1:12" s="30" customFormat="1" ht="22.5">
      <c r="A30" s="155" t="s">
        <v>253</v>
      </c>
      <c r="B30" s="155" t="s">
        <v>399</v>
      </c>
      <c r="C30" s="156" t="s">
        <v>401</v>
      </c>
      <c r="D30" s="167">
        <f t="shared" si="2"/>
        <v>50000</v>
      </c>
      <c r="E30" s="167">
        <f t="shared" si="3"/>
        <v>0</v>
      </c>
      <c r="F30" s="167"/>
      <c r="G30" s="167"/>
      <c r="H30" s="167"/>
      <c r="I30" s="167"/>
      <c r="J30" s="167"/>
      <c r="K30" s="167"/>
      <c r="L30" s="167">
        <v>50000</v>
      </c>
    </row>
    <row r="31" spans="1:12" s="30" customFormat="1" ht="22.5">
      <c r="A31" s="155" t="s">
        <v>253</v>
      </c>
      <c r="B31" s="155" t="s">
        <v>254</v>
      </c>
      <c r="C31" s="156" t="s">
        <v>402</v>
      </c>
      <c r="D31" s="167">
        <f t="shared" si="2"/>
        <v>4513000</v>
      </c>
      <c r="E31" s="167">
        <f t="shared" si="3"/>
        <v>4463000</v>
      </c>
      <c r="F31" s="167">
        <v>3628754</v>
      </c>
      <c r="G31" s="167">
        <v>20552</v>
      </c>
      <c r="H31" s="167">
        <v>813694</v>
      </c>
      <c r="I31" s="167"/>
      <c r="J31" s="167"/>
      <c r="K31" s="167"/>
      <c r="L31" s="167">
        <v>50000</v>
      </c>
    </row>
    <row r="32" spans="1:12" s="30" customFormat="1" ht="12.75">
      <c r="A32" s="155" t="s">
        <v>253</v>
      </c>
      <c r="B32" s="155" t="s">
        <v>266</v>
      </c>
      <c r="C32" s="156" t="s">
        <v>403</v>
      </c>
      <c r="D32" s="167">
        <f t="shared" si="2"/>
        <v>12500</v>
      </c>
      <c r="E32" s="167">
        <f t="shared" si="3"/>
        <v>12500</v>
      </c>
      <c r="F32" s="167"/>
      <c r="G32" s="167"/>
      <c r="H32" s="167">
        <v>12500</v>
      </c>
      <c r="I32" s="167"/>
      <c r="J32" s="167"/>
      <c r="K32" s="167"/>
      <c r="L32" s="167"/>
    </row>
    <row r="33" spans="1:12" s="30" customFormat="1" ht="12.75">
      <c r="A33" s="155" t="s">
        <v>253</v>
      </c>
      <c r="B33" s="155" t="s">
        <v>404</v>
      </c>
      <c r="C33" s="156" t="s">
        <v>425</v>
      </c>
      <c r="D33" s="167">
        <f t="shared" si="2"/>
        <v>50000</v>
      </c>
      <c r="E33" s="167">
        <f t="shared" si="3"/>
        <v>50000</v>
      </c>
      <c r="F33" s="167"/>
      <c r="G33" s="167"/>
      <c r="H33" s="167">
        <v>50000</v>
      </c>
      <c r="I33" s="167"/>
      <c r="J33" s="167"/>
      <c r="K33" s="167"/>
      <c r="L33" s="167"/>
    </row>
    <row r="34" spans="1:12" s="30" customFormat="1" ht="25.5" customHeight="1">
      <c r="A34" s="153" t="s">
        <v>405</v>
      </c>
      <c r="B34" s="153"/>
      <c r="C34" s="154" t="s">
        <v>408</v>
      </c>
      <c r="D34" s="168">
        <f aca="true" t="shared" si="9" ref="D34:L34">SUM(D35:D36)</f>
        <v>2829970</v>
      </c>
      <c r="E34" s="168">
        <f t="shared" si="9"/>
        <v>2829970</v>
      </c>
      <c r="F34" s="168">
        <f t="shared" si="9"/>
        <v>0</v>
      </c>
      <c r="G34" s="168">
        <f t="shared" si="9"/>
        <v>0</v>
      </c>
      <c r="H34" s="168">
        <f t="shared" si="9"/>
        <v>0</v>
      </c>
      <c r="I34" s="168">
        <f t="shared" si="9"/>
        <v>0</v>
      </c>
      <c r="J34" s="168">
        <f t="shared" si="9"/>
        <v>829970</v>
      </c>
      <c r="K34" s="168">
        <f t="shared" si="9"/>
        <v>2000000</v>
      </c>
      <c r="L34" s="168">
        <f t="shared" si="9"/>
        <v>0</v>
      </c>
    </row>
    <row r="35" spans="1:12" s="30" customFormat="1" ht="22.5">
      <c r="A35" s="155" t="s">
        <v>405</v>
      </c>
      <c r="B35" s="155" t="s">
        <v>407</v>
      </c>
      <c r="C35" s="156" t="s">
        <v>406</v>
      </c>
      <c r="D35" s="167">
        <f t="shared" si="2"/>
        <v>829970</v>
      </c>
      <c r="E35" s="167">
        <f t="shared" si="3"/>
        <v>829970</v>
      </c>
      <c r="F35" s="167"/>
      <c r="G35" s="167"/>
      <c r="H35" s="167"/>
      <c r="I35" s="167"/>
      <c r="J35" s="167">
        <v>829970</v>
      </c>
      <c r="K35" s="167"/>
      <c r="L35" s="167"/>
    </row>
    <row r="36" spans="1:12" s="30" customFormat="1" ht="22.5">
      <c r="A36" s="155" t="s">
        <v>405</v>
      </c>
      <c r="B36" s="155" t="s">
        <v>409</v>
      </c>
      <c r="C36" s="156" t="s">
        <v>410</v>
      </c>
      <c r="D36" s="167">
        <f t="shared" si="2"/>
        <v>2000000</v>
      </c>
      <c r="E36" s="167">
        <f t="shared" si="3"/>
        <v>2000000</v>
      </c>
      <c r="F36" s="167"/>
      <c r="G36" s="167"/>
      <c r="H36" s="167"/>
      <c r="I36" s="167"/>
      <c r="J36" s="167"/>
      <c r="K36" s="167">
        <v>2000000</v>
      </c>
      <c r="L36" s="167"/>
    </row>
    <row r="37" spans="1:12" s="30" customFormat="1" ht="17.25" customHeight="1">
      <c r="A37" s="153" t="s">
        <v>271</v>
      </c>
      <c r="B37" s="153"/>
      <c r="C37" s="154" t="s">
        <v>412</v>
      </c>
      <c r="D37" s="168">
        <f aca="true" t="shared" si="10" ref="D37:L37">SUM(D38:D39)</f>
        <v>1303179</v>
      </c>
      <c r="E37" s="168">
        <f t="shared" si="10"/>
        <v>1303179</v>
      </c>
      <c r="F37" s="168">
        <f t="shared" si="10"/>
        <v>0</v>
      </c>
      <c r="G37" s="168">
        <f t="shared" si="10"/>
        <v>0</v>
      </c>
      <c r="H37" s="168">
        <f t="shared" si="10"/>
        <v>1303179</v>
      </c>
      <c r="I37" s="168">
        <f t="shared" si="10"/>
        <v>0</v>
      </c>
      <c r="J37" s="168">
        <f t="shared" si="10"/>
        <v>0</v>
      </c>
      <c r="K37" s="168">
        <f t="shared" si="10"/>
        <v>0</v>
      </c>
      <c r="L37" s="168">
        <f t="shared" si="10"/>
        <v>0</v>
      </c>
    </row>
    <row r="38" spans="1:12" s="30" customFormat="1" ht="19.5" customHeight="1">
      <c r="A38" s="155" t="s">
        <v>271</v>
      </c>
      <c r="B38" s="155" t="s">
        <v>411</v>
      </c>
      <c r="C38" s="156" t="s">
        <v>413</v>
      </c>
      <c r="D38" s="167">
        <f t="shared" si="2"/>
        <v>1000000</v>
      </c>
      <c r="E38" s="167">
        <f t="shared" si="3"/>
        <v>1000000</v>
      </c>
      <c r="F38" s="167"/>
      <c r="G38" s="167"/>
      <c r="H38" s="167">
        <v>1000000</v>
      </c>
      <c r="I38" s="167"/>
      <c r="J38" s="167"/>
      <c r="K38" s="167"/>
      <c r="L38" s="167"/>
    </row>
    <row r="39" spans="1:12" s="30" customFormat="1" ht="33.75">
      <c r="A39" s="155" t="s">
        <v>271</v>
      </c>
      <c r="B39" s="155" t="s">
        <v>285</v>
      </c>
      <c r="C39" s="156" t="s">
        <v>531</v>
      </c>
      <c r="D39" s="167">
        <f t="shared" si="2"/>
        <v>303179</v>
      </c>
      <c r="E39" s="167">
        <f t="shared" si="3"/>
        <v>303179</v>
      </c>
      <c r="F39" s="167"/>
      <c r="G39" s="167"/>
      <c r="H39" s="167">
        <v>303179</v>
      </c>
      <c r="I39" s="167"/>
      <c r="J39" s="167"/>
      <c r="K39" s="167"/>
      <c r="L39" s="167"/>
    </row>
    <row r="40" spans="1:12" s="30" customFormat="1" ht="18" customHeight="1">
      <c r="A40" s="153" t="s">
        <v>287</v>
      </c>
      <c r="B40" s="153"/>
      <c r="C40" s="154" t="s">
        <v>414</v>
      </c>
      <c r="D40" s="168">
        <f aca="true" t="shared" si="11" ref="D40:L40">SUM(D52+D51+D46+D45+D44+D43+D42+D41)</f>
        <v>28456775</v>
      </c>
      <c r="E40" s="168">
        <f t="shared" si="11"/>
        <v>23262075</v>
      </c>
      <c r="F40" s="168">
        <f t="shared" si="11"/>
        <v>13363491</v>
      </c>
      <c r="G40" s="168">
        <f t="shared" si="11"/>
        <v>3406284</v>
      </c>
      <c r="H40" s="168">
        <f t="shared" si="11"/>
        <v>2965216</v>
      </c>
      <c r="I40" s="168">
        <f t="shared" si="11"/>
        <v>3527084</v>
      </c>
      <c r="J40" s="168">
        <f t="shared" si="11"/>
        <v>0</v>
      </c>
      <c r="K40" s="168">
        <f t="shared" si="11"/>
        <v>0</v>
      </c>
      <c r="L40" s="168">
        <f t="shared" si="11"/>
        <v>5194700</v>
      </c>
    </row>
    <row r="41" spans="1:12" s="30" customFormat="1" ht="22.5">
      <c r="A41" s="155" t="s">
        <v>287</v>
      </c>
      <c r="B41" s="155" t="s">
        <v>289</v>
      </c>
      <c r="C41" s="156" t="s">
        <v>416</v>
      </c>
      <c r="D41" s="167">
        <f t="shared" si="2"/>
        <v>3742855</v>
      </c>
      <c r="E41" s="167">
        <f t="shared" si="3"/>
        <v>2532855</v>
      </c>
      <c r="F41" s="167">
        <v>1781636</v>
      </c>
      <c r="G41" s="167">
        <v>450636</v>
      </c>
      <c r="H41" s="167">
        <v>300583</v>
      </c>
      <c r="I41" s="167"/>
      <c r="J41" s="167"/>
      <c r="K41" s="167"/>
      <c r="L41" s="167">
        <v>1210000</v>
      </c>
    </row>
    <row r="42" spans="1:12" s="30" customFormat="1" ht="12.75">
      <c r="A42" s="155" t="s">
        <v>287</v>
      </c>
      <c r="B42" s="155" t="s">
        <v>415</v>
      </c>
      <c r="C42" s="156" t="s">
        <v>417</v>
      </c>
      <c r="D42" s="167">
        <f t="shared" si="2"/>
        <v>1736681</v>
      </c>
      <c r="E42" s="167">
        <f t="shared" si="3"/>
        <v>1736681</v>
      </c>
      <c r="F42" s="167">
        <v>1232097</v>
      </c>
      <c r="G42" s="167">
        <v>307135</v>
      </c>
      <c r="H42" s="167">
        <v>118381</v>
      </c>
      <c r="I42" s="167">
        <v>79068</v>
      </c>
      <c r="J42" s="167"/>
      <c r="K42" s="167"/>
      <c r="L42" s="167"/>
    </row>
    <row r="43" spans="1:12" s="30" customFormat="1" ht="24.75" customHeight="1">
      <c r="A43" s="155" t="s">
        <v>287</v>
      </c>
      <c r="B43" s="155" t="s">
        <v>291</v>
      </c>
      <c r="C43" s="156" t="s">
        <v>418</v>
      </c>
      <c r="D43" s="167">
        <v>6234901</v>
      </c>
      <c r="E43" s="167">
        <v>6234901</v>
      </c>
      <c r="F43" s="167">
        <v>3528362</v>
      </c>
      <c r="G43" s="167">
        <v>860195</v>
      </c>
      <c r="H43" s="167">
        <v>671015</v>
      </c>
      <c r="I43" s="167">
        <v>1175329</v>
      </c>
      <c r="J43" s="167"/>
      <c r="K43" s="167"/>
      <c r="L43" s="167"/>
    </row>
    <row r="44" spans="1:12" s="30" customFormat="1" ht="12" customHeight="1">
      <c r="A44" s="155" t="s">
        <v>287</v>
      </c>
      <c r="B44" s="155" t="s">
        <v>296</v>
      </c>
      <c r="C44" s="156" t="s">
        <v>419</v>
      </c>
      <c r="D44" s="167">
        <f t="shared" si="2"/>
        <v>3018297</v>
      </c>
      <c r="E44" s="167">
        <f t="shared" si="3"/>
        <v>3018297</v>
      </c>
      <c r="F44" s="167">
        <v>2187698</v>
      </c>
      <c r="G44" s="167">
        <v>528821</v>
      </c>
      <c r="H44" s="167">
        <v>301778</v>
      </c>
      <c r="I44" s="167"/>
      <c r="J44" s="167"/>
      <c r="K44" s="167"/>
      <c r="L44" s="167"/>
    </row>
    <row r="45" spans="1:12" s="30" customFormat="1" ht="13.5" customHeight="1">
      <c r="A45" s="155" t="s">
        <v>287</v>
      </c>
      <c r="B45" s="155" t="s">
        <v>299</v>
      </c>
      <c r="C45" s="156" t="s">
        <v>421</v>
      </c>
      <c r="D45" s="167">
        <f t="shared" si="2"/>
        <v>12754792</v>
      </c>
      <c r="E45" s="167">
        <f t="shared" si="3"/>
        <v>8770092</v>
      </c>
      <c r="F45" s="167">
        <v>4376128</v>
      </c>
      <c r="G45" s="167">
        <v>1051204</v>
      </c>
      <c r="H45" s="167">
        <v>1428512</v>
      </c>
      <c r="I45" s="167">
        <v>1914248</v>
      </c>
      <c r="J45" s="167"/>
      <c r="K45" s="167"/>
      <c r="L45" s="167">
        <v>3984700</v>
      </c>
    </row>
    <row r="46" spans="1:12" s="30" customFormat="1" ht="22.5">
      <c r="A46" s="155" t="s">
        <v>287</v>
      </c>
      <c r="B46" s="155" t="s">
        <v>420</v>
      </c>
      <c r="C46" s="156" t="s">
        <v>422</v>
      </c>
      <c r="D46" s="167">
        <f t="shared" si="2"/>
        <v>682546</v>
      </c>
      <c r="E46" s="167">
        <f t="shared" si="3"/>
        <v>682546</v>
      </c>
      <c r="F46" s="167">
        <v>229700</v>
      </c>
      <c r="G46" s="167">
        <v>58807</v>
      </c>
      <c r="H46" s="167">
        <v>35600</v>
      </c>
      <c r="I46" s="167">
        <v>358439</v>
      </c>
      <c r="J46" s="167"/>
      <c r="K46" s="167"/>
      <c r="L46" s="167"/>
    </row>
    <row r="47" spans="1:12" s="30" customFormat="1" ht="12.75" customHeight="1">
      <c r="A47" s="215" t="s">
        <v>2</v>
      </c>
      <c r="B47" s="215" t="s">
        <v>3</v>
      </c>
      <c r="C47" s="215" t="s">
        <v>16</v>
      </c>
      <c r="D47" s="213" t="s">
        <v>528</v>
      </c>
      <c r="E47" s="210" t="s">
        <v>41</v>
      </c>
      <c r="F47" s="211"/>
      <c r="G47" s="211"/>
      <c r="H47" s="211"/>
      <c r="I47" s="211"/>
      <c r="J47" s="211"/>
      <c r="K47" s="211"/>
      <c r="L47" s="212"/>
    </row>
    <row r="48" spans="1:12" s="30" customFormat="1" ht="12.75" customHeight="1">
      <c r="A48" s="198"/>
      <c r="B48" s="198"/>
      <c r="C48" s="198"/>
      <c r="D48" s="190"/>
      <c r="E48" s="213" t="s">
        <v>19</v>
      </c>
      <c r="F48" s="210" t="s">
        <v>5</v>
      </c>
      <c r="G48" s="211"/>
      <c r="H48" s="211"/>
      <c r="I48" s="211"/>
      <c r="J48" s="211"/>
      <c r="K48" s="212"/>
      <c r="L48" s="213" t="s">
        <v>21</v>
      </c>
    </row>
    <row r="49" spans="1:12" s="30" customFormat="1" ht="57.75" customHeight="1">
      <c r="A49" s="189"/>
      <c r="B49" s="189"/>
      <c r="C49" s="189"/>
      <c r="D49" s="214"/>
      <c r="E49" s="214"/>
      <c r="F49" s="40" t="s">
        <v>51</v>
      </c>
      <c r="G49" s="40" t="s">
        <v>107</v>
      </c>
      <c r="H49" s="40" t="s">
        <v>378</v>
      </c>
      <c r="I49" s="40" t="s">
        <v>48</v>
      </c>
      <c r="J49" s="40" t="s">
        <v>78</v>
      </c>
      <c r="K49" s="40" t="s">
        <v>50</v>
      </c>
      <c r="L49" s="214"/>
    </row>
    <row r="50" spans="1:12" s="30" customFormat="1" ht="8.25" customHeight="1">
      <c r="A50" s="31">
        <v>1</v>
      </c>
      <c r="B50" s="31">
        <v>2</v>
      </c>
      <c r="C50" s="31">
        <v>3</v>
      </c>
      <c r="D50" s="31">
        <v>5</v>
      </c>
      <c r="E50" s="31">
        <v>6</v>
      </c>
      <c r="F50" s="31">
        <v>7</v>
      </c>
      <c r="G50" s="31">
        <v>8</v>
      </c>
      <c r="H50" s="31">
        <v>9</v>
      </c>
      <c r="I50" s="31">
        <v>10</v>
      </c>
      <c r="J50" s="31">
        <v>11</v>
      </c>
      <c r="K50" s="31">
        <v>12</v>
      </c>
      <c r="L50" s="31">
        <v>13</v>
      </c>
    </row>
    <row r="51" spans="1:12" s="30" customFormat="1" ht="33.75">
      <c r="A51" s="155" t="s">
        <v>287</v>
      </c>
      <c r="B51" s="155" t="s">
        <v>302</v>
      </c>
      <c r="C51" s="156" t="s">
        <v>423</v>
      </c>
      <c r="D51" s="167">
        <f t="shared" si="2"/>
        <v>130217</v>
      </c>
      <c r="E51" s="167">
        <f t="shared" si="3"/>
        <v>130217</v>
      </c>
      <c r="F51" s="167">
        <v>27870</v>
      </c>
      <c r="G51" s="167"/>
      <c r="H51" s="167">
        <v>102347</v>
      </c>
      <c r="I51" s="167"/>
      <c r="J51" s="167"/>
      <c r="K51" s="167"/>
      <c r="L51" s="167"/>
    </row>
    <row r="52" spans="1:12" s="30" customFormat="1" ht="20.25" customHeight="1">
      <c r="A52" s="155" t="s">
        <v>287</v>
      </c>
      <c r="B52" s="155" t="s">
        <v>424</v>
      </c>
      <c r="C52" s="156" t="s">
        <v>425</v>
      </c>
      <c r="D52" s="167">
        <f t="shared" si="2"/>
        <v>156486</v>
      </c>
      <c r="E52" s="167">
        <f t="shared" si="3"/>
        <v>156486</v>
      </c>
      <c r="F52" s="167">
        <v>0</v>
      </c>
      <c r="G52" s="167">
        <v>149486</v>
      </c>
      <c r="H52" s="167">
        <v>7000</v>
      </c>
      <c r="I52" s="167"/>
      <c r="J52" s="167"/>
      <c r="K52" s="167"/>
      <c r="L52" s="167"/>
    </row>
    <row r="53" spans="1:12" s="30" customFormat="1" ht="24.75" customHeight="1">
      <c r="A53" s="153" t="s">
        <v>200</v>
      </c>
      <c r="B53" s="153"/>
      <c r="C53" s="154" t="s">
        <v>426</v>
      </c>
      <c r="D53" s="168">
        <f aca="true" t="shared" si="12" ref="D53:L53">SUM(D54:D56)</f>
        <v>3691948</v>
      </c>
      <c r="E53" s="168">
        <f t="shared" si="12"/>
        <v>1941948</v>
      </c>
      <c r="F53" s="168">
        <f t="shared" si="12"/>
        <v>0</v>
      </c>
      <c r="G53" s="168">
        <f t="shared" si="12"/>
        <v>0</v>
      </c>
      <c r="H53" s="168">
        <f t="shared" si="12"/>
        <v>1786948</v>
      </c>
      <c r="I53" s="168">
        <f t="shared" si="12"/>
        <v>155000</v>
      </c>
      <c r="J53" s="168">
        <f t="shared" si="12"/>
        <v>0</v>
      </c>
      <c r="K53" s="168">
        <f t="shared" si="12"/>
        <v>0</v>
      </c>
      <c r="L53" s="168">
        <f t="shared" si="12"/>
        <v>1750000</v>
      </c>
    </row>
    <row r="54" spans="1:12" s="30" customFormat="1" ht="19.5" customHeight="1">
      <c r="A54" s="155" t="s">
        <v>200</v>
      </c>
      <c r="B54" s="155" t="s">
        <v>306</v>
      </c>
      <c r="C54" s="156" t="s">
        <v>427</v>
      </c>
      <c r="D54" s="167">
        <f t="shared" si="2"/>
        <v>1800000</v>
      </c>
      <c r="E54" s="167">
        <f t="shared" si="3"/>
        <v>50000</v>
      </c>
      <c r="F54" s="167"/>
      <c r="G54" s="167"/>
      <c r="H54" s="167"/>
      <c r="I54" s="167">
        <v>50000</v>
      </c>
      <c r="J54" s="167"/>
      <c r="K54" s="167"/>
      <c r="L54" s="167">
        <v>1750000</v>
      </c>
    </row>
    <row r="55" spans="1:12" s="30" customFormat="1" ht="27.75" customHeight="1">
      <c r="A55" s="155" t="s">
        <v>200</v>
      </c>
      <c r="B55" s="155" t="s">
        <v>307</v>
      </c>
      <c r="C55" s="156" t="s">
        <v>428</v>
      </c>
      <c r="D55" s="167">
        <f t="shared" si="2"/>
        <v>120000</v>
      </c>
      <c r="E55" s="167">
        <f t="shared" si="3"/>
        <v>120000</v>
      </c>
      <c r="F55" s="167"/>
      <c r="G55" s="167"/>
      <c r="H55" s="167">
        <v>15000</v>
      </c>
      <c r="I55" s="167">
        <v>105000</v>
      </c>
      <c r="J55" s="167"/>
      <c r="K55" s="167"/>
      <c r="L55" s="167"/>
    </row>
    <row r="56" spans="1:12" s="30" customFormat="1" ht="90">
      <c r="A56" s="155" t="s">
        <v>200</v>
      </c>
      <c r="B56" s="155" t="s">
        <v>308</v>
      </c>
      <c r="C56" s="156" t="s">
        <v>429</v>
      </c>
      <c r="D56" s="167">
        <f t="shared" si="2"/>
        <v>1771948</v>
      </c>
      <c r="E56" s="167">
        <f t="shared" si="3"/>
        <v>1771948</v>
      </c>
      <c r="F56" s="167"/>
      <c r="G56" s="167"/>
      <c r="H56" s="167">
        <v>1771948</v>
      </c>
      <c r="I56" s="167"/>
      <c r="J56" s="167"/>
      <c r="K56" s="167"/>
      <c r="L56" s="167"/>
    </row>
    <row r="57" spans="1:12" s="30" customFormat="1" ht="18.75" customHeight="1">
      <c r="A57" s="153" t="s">
        <v>202</v>
      </c>
      <c r="B57" s="153"/>
      <c r="C57" s="154" t="s">
        <v>430</v>
      </c>
      <c r="D57" s="168">
        <f aca="true" t="shared" si="13" ref="D57:L57">SUM(D58+D59+D60+D61+D62+D67+D68+D69)</f>
        <v>13593115</v>
      </c>
      <c r="E57" s="168">
        <f t="shared" si="13"/>
        <v>12738605</v>
      </c>
      <c r="F57" s="168">
        <f t="shared" si="13"/>
        <v>4586690</v>
      </c>
      <c r="G57" s="168">
        <f t="shared" si="13"/>
        <v>986964</v>
      </c>
      <c r="H57" s="168">
        <f t="shared" si="13"/>
        <v>5739363</v>
      </c>
      <c r="I57" s="168">
        <f t="shared" si="13"/>
        <v>1425588</v>
      </c>
      <c r="J57" s="168">
        <f t="shared" si="13"/>
        <v>0</v>
      </c>
      <c r="K57" s="168">
        <f t="shared" si="13"/>
        <v>0</v>
      </c>
      <c r="L57" s="168">
        <f t="shared" si="13"/>
        <v>854510</v>
      </c>
    </row>
    <row r="58" spans="1:12" s="30" customFormat="1" ht="22.5">
      <c r="A58" s="155" t="s">
        <v>202</v>
      </c>
      <c r="B58" s="155" t="s">
        <v>311</v>
      </c>
      <c r="C58" s="156" t="s">
        <v>431</v>
      </c>
      <c r="D58" s="167">
        <f t="shared" si="2"/>
        <v>3165747</v>
      </c>
      <c r="E58" s="167">
        <f t="shared" si="3"/>
        <v>2887727</v>
      </c>
      <c r="F58" s="167">
        <v>907300</v>
      </c>
      <c r="G58" s="167">
        <v>211203</v>
      </c>
      <c r="H58" s="167">
        <v>805458</v>
      </c>
      <c r="I58" s="167">
        <v>963766</v>
      </c>
      <c r="J58" s="167"/>
      <c r="K58" s="167"/>
      <c r="L58" s="167">
        <v>278020</v>
      </c>
    </row>
    <row r="59" spans="1:12" s="30" customFormat="1" ht="20.25" customHeight="1">
      <c r="A59" s="155" t="s">
        <v>202</v>
      </c>
      <c r="B59" s="155" t="s">
        <v>318</v>
      </c>
      <c r="C59" s="156" t="s">
        <v>432</v>
      </c>
      <c r="D59" s="167">
        <f t="shared" si="2"/>
        <v>5107760</v>
      </c>
      <c r="E59" s="167">
        <f t="shared" si="3"/>
        <v>4531270</v>
      </c>
      <c r="F59" s="167">
        <v>2525440</v>
      </c>
      <c r="G59" s="167">
        <v>546255</v>
      </c>
      <c r="H59" s="167">
        <v>1459575</v>
      </c>
      <c r="I59" s="167"/>
      <c r="J59" s="167"/>
      <c r="K59" s="167"/>
      <c r="L59" s="167">
        <v>576490</v>
      </c>
    </row>
    <row r="60" spans="1:12" s="30" customFormat="1" ht="23.25" customHeight="1">
      <c r="A60" s="155" t="s">
        <v>202</v>
      </c>
      <c r="B60" s="155" t="s">
        <v>322</v>
      </c>
      <c r="C60" s="156" t="s">
        <v>433</v>
      </c>
      <c r="D60" s="167">
        <f t="shared" si="2"/>
        <v>773000</v>
      </c>
      <c r="E60" s="167">
        <f t="shared" si="3"/>
        <v>773000</v>
      </c>
      <c r="F60" s="167">
        <v>319352</v>
      </c>
      <c r="G60" s="167">
        <v>72923</v>
      </c>
      <c r="H60" s="167">
        <v>118725</v>
      </c>
      <c r="I60" s="167">
        <v>262000</v>
      </c>
      <c r="J60" s="167"/>
      <c r="K60" s="167"/>
      <c r="L60" s="167"/>
    </row>
    <row r="61" spans="1:12" s="30" customFormat="1" ht="23.25" customHeight="1">
      <c r="A61" s="155" t="s">
        <v>202</v>
      </c>
      <c r="B61" s="155" t="s">
        <v>324</v>
      </c>
      <c r="C61" s="156" t="s">
        <v>434</v>
      </c>
      <c r="D61" s="167">
        <f t="shared" si="2"/>
        <v>3296237</v>
      </c>
      <c r="E61" s="167">
        <f t="shared" si="3"/>
        <v>3296237</v>
      </c>
      <c r="F61" s="167">
        <v>156000</v>
      </c>
      <c r="G61" s="167">
        <v>31715</v>
      </c>
      <c r="H61" s="167">
        <v>3023700</v>
      </c>
      <c r="I61" s="167">
        <v>84822</v>
      </c>
      <c r="J61" s="167"/>
      <c r="K61" s="167"/>
      <c r="L61" s="167"/>
    </row>
    <row r="62" spans="1:12" s="30" customFormat="1" ht="30" customHeight="1">
      <c r="A62" s="155" t="s">
        <v>202</v>
      </c>
      <c r="B62" s="155" t="s">
        <v>327</v>
      </c>
      <c r="C62" s="156" t="s">
        <v>435</v>
      </c>
      <c r="D62" s="167">
        <f t="shared" si="2"/>
        <v>773060</v>
      </c>
      <c r="E62" s="167">
        <f t="shared" si="3"/>
        <v>773060</v>
      </c>
      <c r="F62" s="167">
        <v>553795</v>
      </c>
      <c r="G62" s="167">
        <v>111765</v>
      </c>
      <c r="H62" s="167">
        <v>107500</v>
      </c>
      <c r="I62" s="167"/>
      <c r="J62" s="167"/>
      <c r="K62" s="167"/>
      <c r="L62" s="167"/>
    </row>
    <row r="63" spans="1:12" s="30" customFormat="1" ht="30" customHeight="1">
      <c r="A63" s="215" t="s">
        <v>2</v>
      </c>
      <c r="B63" s="215" t="s">
        <v>3</v>
      </c>
      <c r="C63" s="215" t="s">
        <v>16</v>
      </c>
      <c r="D63" s="213" t="s">
        <v>528</v>
      </c>
      <c r="E63" s="210" t="s">
        <v>41</v>
      </c>
      <c r="F63" s="211"/>
      <c r="G63" s="211"/>
      <c r="H63" s="211"/>
      <c r="I63" s="211"/>
      <c r="J63" s="211"/>
      <c r="K63" s="211"/>
      <c r="L63" s="212"/>
    </row>
    <row r="64" spans="1:12" s="30" customFormat="1" ht="12.75" customHeight="1">
      <c r="A64" s="198"/>
      <c r="B64" s="198"/>
      <c r="C64" s="198"/>
      <c r="D64" s="190"/>
      <c r="E64" s="213" t="s">
        <v>19</v>
      </c>
      <c r="F64" s="210" t="s">
        <v>5</v>
      </c>
      <c r="G64" s="211"/>
      <c r="H64" s="211"/>
      <c r="I64" s="211"/>
      <c r="J64" s="211"/>
      <c r="K64" s="212"/>
      <c r="L64" s="213" t="s">
        <v>21</v>
      </c>
    </row>
    <row r="65" spans="1:12" s="30" customFormat="1" ht="63.75">
      <c r="A65" s="189"/>
      <c r="B65" s="189"/>
      <c r="C65" s="189"/>
      <c r="D65" s="214"/>
      <c r="E65" s="214"/>
      <c r="F65" s="40" t="s">
        <v>51</v>
      </c>
      <c r="G65" s="40" t="s">
        <v>107</v>
      </c>
      <c r="H65" s="40" t="s">
        <v>378</v>
      </c>
      <c r="I65" s="40" t="s">
        <v>48</v>
      </c>
      <c r="J65" s="40" t="s">
        <v>78</v>
      </c>
      <c r="K65" s="40" t="s">
        <v>50</v>
      </c>
      <c r="L65" s="214"/>
    </row>
    <row r="66" spans="1:12" s="30" customFormat="1" ht="7.5" customHeight="1">
      <c r="A66" s="31">
        <v>1</v>
      </c>
      <c r="B66" s="31">
        <v>2</v>
      </c>
      <c r="C66" s="31">
        <v>3</v>
      </c>
      <c r="D66" s="31">
        <v>5</v>
      </c>
      <c r="E66" s="31">
        <v>6</v>
      </c>
      <c r="F66" s="31">
        <v>7</v>
      </c>
      <c r="G66" s="31">
        <v>8</v>
      </c>
      <c r="H66" s="31">
        <v>9</v>
      </c>
      <c r="I66" s="31">
        <v>10</v>
      </c>
      <c r="J66" s="31">
        <v>11</v>
      </c>
      <c r="K66" s="31">
        <v>12</v>
      </c>
      <c r="L66" s="31">
        <v>13</v>
      </c>
    </row>
    <row r="67" spans="1:12" s="30" customFormat="1" ht="58.5" customHeight="1">
      <c r="A67" s="155" t="s">
        <v>202</v>
      </c>
      <c r="B67" s="155" t="s">
        <v>436</v>
      </c>
      <c r="C67" s="156" t="s">
        <v>437</v>
      </c>
      <c r="D67" s="167">
        <f t="shared" si="2"/>
        <v>262311</v>
      </c>
      <c r="E67" s="167">
        <f t="shared" si="3"/>
        <v>262311</v>
      </c>
      <c r="F67" s="167">
        <v>124803</v>
      </c>
      <c r="G67" s="167">
        <v>13103</v>
      </c>
      <c r="H67" s="167">
        <v>24405</v>
      </c>
      <c r="I67" s="167">
        <v>100000</v>
      </c>
      <c r="J67" s="167"/>
      <c r="K67" s="167"/>
      <c r="L67" s="167"/>
    </row>
    <row r="68" spans="1:12" s="30" customFormat="1" ht="12.75">
      <c r="A68" s="155" t="s">
        <v>202</v>
      </c>
      <c r="B68" s="155" t="s">
        <v>328</v>
      </c>
      <c r="C68" s="156" t="s">
        <v>438</v>
      </c>
      <c r="D68" s="167">
        <f t="shared" si="2"/>
        <v>200000</v>
      </c>
      <c r="E68" s="167">
        <f t="shared" si="3"/>
        <v>200000</v>
      </c>
      <c r="F68" s="167"/>
      <c r="G68" s="167"/>
      <c r="H68" s="167">
        <v>200000</v>
      </c>
      <c r="I68" s="167"/>
      <c r="J68" s="167"/>
      <c r="K68" s="167"/>
      <c r="L68" s="167"/>
    </row>
    <row r="69" spans="1:12" s="30" customFormat="1" ht="12.75">
      <c r="A69" s="155" t="s">
        <v>202</v>
      </c>
      <c r="B69" s="155" t="s">
        <v>439</v>
      </c>
      <c r="C69" s="156" t="s">
        <v>425</v>
      </c>
      <c r="D69" s="167">
        <f t="shared" si="2"/>
        <v>15000</v>
      </c>
      <c r="E69" s="167">
        <f t="shared" si="3"/>
        <v>15000</v>
      </c>
      <c r="F69" s="167"/>
      <c r="G69" s="167"/>
      <c r="H69" s="167"/>
      <c r="I69" s="167">
        <v>15000</v>
      </c>
      <c r="J69" s="167"/>
      <c r="K69" s="167"/>
      <c r="L69" s="167"/>
    </row>
    <row r="70" spans="1:12" s="30" customFormat="1" ht="33.75">
      <c r="A70" s="153" t="s">
        <v>206</v>
      </c>
      <c r="B70" s="153"/>
      <c r="C70" s="154" t="s">
        <v>440</v>
      </c>
      <c r="D70" s="168">
        <f aca="true" t="shared" si="14" ref="D70:L70">SUM(D71:D73)</f>
        <v>3066558</v>
      </c>
      <c r="E70" s="168">
        <f t="shared" si="14"/>
        <v>3066558</v>
      </c>
      <c r="F70" s="168">
        <f t="shared" si="14"/>
        <v>2127353</v>
      </c>
      <c r="G70" s="168">
        <f t="shared" si="14"/>
        <v>457320</v>
      </c>
      <c r="H70" s="168">
        <f t="shared" si="14"/>
        <v>421885</v>
      </c>
      <c r="I70" s="168">
        <f t="shared" si="14"/>
        <v>60000</v>
      </c>
      <c r="J70" s="168">
        <f t="shared" si="14"/>
        <v>0</v>
      </c>
      <c r="K70" s="168">
        <f t="shared" si="14"/>
        <v>0</v>
      </c>
      <c r="L70" s="168">
        <f t="shared" si="14"/>
        <v>0</v>
      </c>
    </row>
    <row r="71" spans="1:12" s="30" customFormat="1" ht="36" customHeight="1">
      <c r="A71" s="155" t="s">
        <v>206</v>
      </c>
      <c r="B71" s="155" t="s">
        <v>442</v>
      </c>
      <c r="C71" s="156" t="s">
        <v>441</v>
      </c>
      <c r="D71" s="167">
        <f t="shared" si="2"/>
        <v>60000</v>
      </c>
      <c r="E71" s="167">
        <f t="shared" si="3"/>
        <v>60000</v>
      </c>
      <c r="F71" s="167"/>
      <c r="G71" s="167"/>
      <c r="H71" s="167"/>
      <c r="I71" s="167">
        <v>60000</v>
      </c>
      <c r="J71" s="167"/>
      <c r="K71" s="167"/>
      <c r="L71" s="167"/>
    </row>
    <row r="72" spans="1:12" s="30" customFormat="1" ht="22.5">
      <c r="A72" s="155" t="s">
        <v>206</v>
      </c>
      <c r="B72" s="155" t="s">
        <v>331</v>
      </c>
      <c r="C72" s="156" t="s">
        <v>443</v>
      </c>
      <c r="D72" s="167">
        <f t="shared" si="2"/>
        <v>105600</v>
      </c>
      <c r="E72" s="167">
        <f t="shared" si="3"/>
        <v>105600</v>
      </c>
      <c r="F72" s="167">
        <v>74000</v>
      </c>
      <c r="G72" s="167">
        <v>3100</v>
      </c>
      <c r="H72" s="167">
        <v>28500</v>
      </c>
      <c r="I72" s="167"/>
      <c r="J72" s="167"/>
      <c r="K72" s="167"/>
      <c r="L72" s="167"/>
    </row>
    <row r="73" spans="1:12" s="30" customFormat="1" ht="14.25" customHeight="1">
      <c r="A73" s="155" t="s">
        <v>206</v>
      </c>
      <c r="B73" s="155" t="s">
        <v>335</v>
      </c>
      <c r="C73" s="156" t="s">
        <v>444</v>
      </c>
      <c r="D73" s="167">
        <f t="shared" si="2"/>
        <v>2900958</v>
      </c>
      <c r="E73" s="167">
        <f t="shared" si="3"/>
        <v>2900958</v>
      </c>
      <c r="F73" s="167">
        <v>2053353</v>
      </c>
      <c r="G73" s="167">
        <v>454220</v>
      </c>
      <c r="H73" s="167">
        <v>393385</v>
      </c>
      <c r="I73" s="167"/>
      <c r="J73" s="167"/>
      <c r="K73" s="167"/>
      <c r="L73" s="167"/>
    </row>
    <row r="74" spans="1:12" s="30" customFormat="1" ht="22.5">
      <c r="A74" s="153" t="s">
        <v>338</v>
      </c>
      <c r="B74" s="153"/>
      <c r="C74" s="154" t="s">
        <v>446</v>
      </c>
      <c r="D74" s="168">
        <f aca="true" t="shared" si="15" ref="D74:L74">SUM(D75+D76+D77+D78+D79+D80+D85)</f>
        <v>5738235</v>
      </c>
      <c r="E74" s="168">
        <f t="shared" si="15"/>
        <v>5738235</v>
      </c>
      <c r="F74" s="168">
        <f t="shared" si="15"/>
        <v>1472008</v>
      </c>
      <c r="G74" s="168">
        <f t="shared" si="15"/>
        <v>354168</v>
      </c>
      <c r="H74" s="168">
        <f t="shared" si="15"/>
        <v>184061</v>
      </c>
      <c r="I74" s="168">
        <f t="shared" si="15"/>
        <v>3727998</v>
      </c>
      <c r="J74" s="168">
        <f t="shared" si="15"/>
        <v>0</v>
      </c>
      <c r="K74" s="168">
        <f t="shared" si="15"/>
        <v>0</v>
      </c>
      <c r="L74" s="168">
        <f t="shared" si="15"/>
        <v>0</v>
      </c>
    </row>
    <row r="75" spans="1:12" s="30" customFormat="1" ht="24.75" customHeight="1">
      <c r="A75" s="155" t="s">
        <v>338</v>
      </c>
      <c r="B75" s="155" t="s">
        <v>445</v>
      </c>
      <c r="C75" s="156" t="s">
        <v>529</v>
      </c>
      <c r="D75" s="167">
        <f t="shared" si="2"/>
        <v>2848080</v>
      </c>
      <c r="E75" s="167">
        <f t="shared" si="3"/>
        <v>2848080</v>
      </c>
      <c r="F75" s="167"/>
      <c r="G75" s="167"/>
      <c r="H75" s="167"/>
      <c r="I75" s="167">
        <v>2848080</v>
      </c>
      <c r="J75" s="167"/>
      <c r="K75" s="167"/>
      <c r="L75" s="167"/>
    </row>
    <row r="76" spans="1:12" s="30" customFormat="1" ht="30.75" customHeight="1">
      <c r="A76" s="155" t="s">
        <v>338</v>
      </c>
      <c r="B76" s="155" t="s">
        <v>447</v>
      </c>
      <c r="C76" s="156" t="s">
        <v>448</v>
      </c>
      <c r="D76" s="167">
        <f t="shared" si="2"/>
        <v>1637628</v>
      </c>
      <c r="E76" s="167">
        <f t="shared" si="3"/>
        <v>1637628</v>
      </c>
      <c r="F76" s="167">
        <v>1251731</v>
      </c>
      <c r="G76" s="167">
        <v>292836</v>
      </c>
      <c r="H76" s="167">
        <v>93061</v>
      </c>
      <c r="I76" s="167"/>
      <c r="J76" s="167"/>
      <c r="K76" s="167"/>
      <c r="L76" s="167"/>
    </row>
    <row r="77" spans="1:12" s="30" customFormat="1" ht="15" customHeight="1">
      <c r="A77" s="155" t="s">
        <v>338</v>
      </c>
      <c r="B77" s="155" t="s">
        <v>340</v>
      </c>
      <c r="C77" s="156" t="s">
        <v>449</v>
      </c>
      <c r="D77" s="167">
        <f t="shared" si="2"/>
        <v>294492</v>
      </c>
      <c r="E77" s="167">
        <f t="shared" si="3"/>
        <v>294492</v>
      </c>
      <c r="F77" s="167">
        <v>200277</v>
      </c>
      <c r="G77" s="167">
        <v>49332</v>
      </c>
      <c r="H77" s="167">
        <v>35000</v>
      </c>
      <c r="I77" s="167">
        <v>9883</v>
      </c>
      <c r="J77" s="167"/>
      <c r="K77" s="167"/>
      <c r="L77" s="167"/>
    </row>
    <row r="78" spans="1:12" s="30" customFormat="1" ht="22.5">
      <c r="A78" s="155" t="s">
        <v>338</v>
      </c>
      <c r="B78" s="155" t="s">
        <v>341</v>
      </c>
      <c r="C78" s="156" t="s">
        <v>450</v>
      </c>
      <c r="D78" s="167">
        <f t="shared" si="2"/>
        <v>70000</v>
      </c>
      <c r="E78" s="167">
        <f t="shared" si="3"/>
        <v>70000</v>
      </c>
      <c r="F78" s="167">
        <v>20000</v>
      </c>
      <c r="G78" s="167"/>
      <c r="H78" s="167">
        <v>50000</v>
      </c>
      <c r="I78" s="167"/>
      <c r="J78" s="167"/>
      <c r="K78" s="167"/>
      <c r="L78" s="167"/>
    </row>
    <row r="79" spans="1:12" s="30" customFormat="1" ht="22.5">
      <c r="A79" s="155" t="s">
        <v>338</v>
      </c>
      <c r="B79" s="155" t="s">
        <v>451</v>
      </c>
      <c r="C79" s="156" t="s">
        <v>452</v>
      </c>
      <c r="D79" s="167">
        <f t="shared" si="2"/>
        <v>845035</v>
      </c>
      <c r="E79" s="167">
        <f t="shared" si="3"/>
        <v>845035</v>
      </c>
      <c r="F79" s="167"/>
      <c r="G79" s="167"/>
      <c r="H79" s="167"/>
      <c r="I79" s="167">
        <v>845035</v>
      </c>
      <c r="J79" s="167"/>
      <c r="K79" s="167"/>
      <c r="L79" s="167"/>
    </row>
    <row r="80" spans="1:12" s="30" customFormat="1" ht="27.75" customHeight="1">
      <c r="A80" s="155" t="s">
        <v>338</v>
      </c>
      <c r="B80" s="155" t="s">
        <v>453</v>
      </c>
      <c r="C80" s="156" t="s">
        <v>423</v>
      </c>
      <c r="D80" s="167">
        <f t="shared" si="2"/>
        <v>6000</v>
      </c>
      <c r="E80" s="167">
        <f t="shared" si="3"/>
        <v>6000</v>
      </c>
      <c r="F80" s="167"/>
      <c r="G80" s="167"/>
      <c r="H80" s="167">
        <v>6000</v>
      </c>
      <c r="I80" s="167"/>
      <c r="J80" s="167"/>
      <c r="K80" s="167"/>
      <c r="L80" s="167"/>
    </row>
    <row r="81" spans="1:12" s="30" customFormat="1" ht="12.75" customHeight="1">
      <c r="A81" s="215" t="s">
        <v>2</v>
      </c>
      <c r="B81" s="215" t="s">
        <v>3</v>
      </c>
      <c r="C81" s="215" t="s">
        <v>16</v>
      </c>
      <c r="D81" s="213" t="s">
        <v>528</v>
      </c>
      <c r="E81" s="210" t="s">
        <v>41</v>
      </c>
      <c r="F81" s="211"/>
      <c r="G81" s="211"/>
      <c r="H81" s="211"/>
      <c r="I81" s="211"/>
      <c r="J81" s="211"/>
      <c r="K81" s="211"/>
      <c r="L81" s="212"/>
    </row>
    <row r="82" spans="1:12" s="30" customFormat="1" ht="12.75" customHeight="1">
      <c r="A82" s="198"/>
      <c r="B82" s="198"/>
      <c r="C82" s="198"/>
      <c r="D82" s="190"/>
      <c r="E82" s="213" t="s">
        <v>19</v>
      </c>
      <c r="F82" s="210" t="s">
        <v>5</v>
      </c>
      <c r="G82" s="211"/>
      <c r="H82" s="211"/>
      <c r="I82" s="211"/>
      <c r="J82" s="211"/>
      <c r="K82" s="212"/>
      <c r="L82" s="213" t="s">
        <v>21</v>
      </c>
    </row>
    <row r="83" spans="1:12" s="30" customFormat="1" ht="63.75">
      <c r="A83" s="189"/>
      <c r="B83" s="189"/>
      <c r="C83" s="189"/>
      <c r="D83" s="214"/>
      <c r="E83" s="214"/>
      <c r="F83" s="40" t="s">
        <v>51</v>
      </c>
      <c r="G83" s="40" t="s">
        <v>107</v>
      </c>
      <c r="H83" s="40" t="s">
        <v>378</v>
      </c>
      <c r="I83" s="40" t="s">
        <v>48</v>
      </c>
      <c r="J83" s="40" t="s">
        <v>78</v>
      </c>
      <c r="K83" s="40" t="s">
        <v>50</v>
      </c>
      <c r="L83" s="214"/>
    </row>
    <row r="84" spans="1:12" s="30" customFormat="1" ht="12.75">
      <c r="A84" s="31">
        <v>1</v>
      </c>
      <c r="B84" s="31">
        <v>2</v>
      </c>
      <c r="C84" s="31">
        <v>3</v>
      </c>
      <c r="D84" s="31">
        <v>5</v>
      </c>
      <c r="E84" s="31">
        <v>6</v>
      </c>
      <c r="F84" s="31">
        <v>7</v>
      </c>
      <c r="G84" s="31">
        <v>8</v>
      </c>
      <c r="H84" s="31">
        <v>9</v>
      </c>
      <c r="I84" s="31">
        <v>10</v>
      </c>
      <c r="J84" s="31">
        <v>11</v>
      </c>
      <c r="K84" s="31">
        <v>12</v>
      </c>
      <c r="L84" s="31">
        <v>13</v>
      </c>
    </row>
    <row r="85" spans="1:12" s="30" customFormat="1" ht="12.75">
      <c r="A85" s="155" t="s">
        <v>338</v>
      </c>
      <c r="B85" s="155" t="s">
        <v>454</v>
      </c>
      <c r="C85" s="156" t="s">
        <v>425</v>
      </c>
      <c r="D85" s="167">
        <f t="shared" si="2"/>
        <v>37000</v>
      </c>
      <c r="E85" s="167">
        <f t="shared" si="3"/>
        <v>37000</v>
      </c>
      <c r="F85" s="167"/>
      <c r="G85" s="167">
        <v>12000</v>
      </c>
      <c r="H85" s="167"/>
      <c r="I85" s="167">
        <v>25000</v>
      </c>
      <c r="J85" s="167"/>
      <c r="K85" s="167"/>
      <c r="L85" s="167"/>
    </row>
    <row r="86" spans="1:12" s="30" customFormat="1" ht="33.75">
      <c r="A86" s="153" t="s">
        <v>209</v>
      </c>
      <c r="B86" s="153"/>
      <c r="C86" s="154" t="s">
        <v>455</v>
      </c>
      <c r="D86" s="168">
        <f aca="true" t="shared" si="16" ref="D86:L86">SUM(D87)</f>
        <v>4000</v>
      </c>
      <c r="E86" s="168">
        <f t="shared" si="16"/>
        <v>4000</v>
      </c>
      <c r="F86" s="168">
        <f t="shared" si="16"/>
        <v>0</v>
      </c>
      <c r="G86" s="168">
        <f t="shared" si="16"/>
        <v>0</v>
      </c>
      <c r="H86" s="168">
        <f t="shared" si="16"/>
        <v>4000</v>
      </c>
      <c r="I86" s="168">
        <f t="shared" si="16"/>
        <v>0</v>
      </c>
      <c r="J86" s="168">
        <f t="shared" si="16"/>
        <v>0</v>
      </c>
      <c r="K86" s="168">
        <f t="shared" si="16"/>
        <v>0</v>
      </c>
      <c r="L86" s="168">
        <f t="shared" si="16"/>
        <v>0</v>
      </c>
    </row>
    <row r="87" spans="1:12" s="30" customFormat="1" ht="12.75">
      <c r="A87" s="155" t="s">
        <v>209</v>
      </c>
      <c r="B87" s="155" t="s">
        <v>342</v>
      </c>
      <c r="C87" s="156" t="s">
        <v>425</v>
      </c>
      <c r="D87" s="167">
        <f t="shared" si="2"/>
        <v>4000</v>
      </c>
      <c r="E87" s="167">
        <f t="shared" si="3"/>
        <v>4000</v>
      </c>
      <c r="F87" s="167"/>
      <c r="G87" s="167"/>
      <c r="H87" s="167">
        <v>4000</v>
      </c>
      <c r="I87" s="167"/>
      <c r="J87" s="167"/>
      <c r="K87" s="167"/>
      <c r="L87" s="167"/>
    </row>
    <row r="88" spans="1:12" s="30" customFormat="1" ht="33.75">
      <c r="A88" s="153" t="s">
        <v>210</v>
      </c>
      <c r="B88" s="153"/>
      <c r="C88" s="154" t="s">
        <v>466</v>
      </c>
      <c r="D88" s="168">
        <f aca="true" t="shared" si="17" ref="D88:L88">SUM(D89+D90+D91+D92+D93)</f>
        <v>825577</v>
      </c>
      <c r="E88" s="168">
        <f t="shared" si="17"/>
        <v>455577</v>
      </c>
      <c r="F88" s="168">
        <f t="shared" si="17"/>
        <v>0</v>
      </c>
      <c r="G88" s="168">
        <f t="shared" si="17"/>
        <v>0</v>
      </c>
      <c r="H88" s="168">
        <f t="shared" si="17"/>
        <v>136000</v>
      </c>
      <c r="I88" s="168">
        <f t="shared" si="17"/>
        <v>319577</v>
      </c>
      <c r="J88" s="168">
        <f t="shared" si="17"/>
        <v>0</v>
      </c>
      <c r="K88" s="168">
        <f t="shared" si="17"/>
        <v>0</v>
      </c>
      <c r="L88" s="168">
        <f t="shared" si="17"/>
        <v>370000</v>
      </c>
    </row>
    <row r="89" spans="1:12" s="30" customFormat="1" ht="22.5">
      <c r="A89" s="155" t="s">
        <v>210</v>
      </c>
      <c r="B89" s="155" t="s">
        <v>457</v>
      </c>
      <c r="C89" s="156" t="s">
        <v>458</v>
      </c>
      <c r="D89" s="167">
        <f t="shared" si="2"/>
        <v>188000</v>
      </c>
      <c r="E89" s="167">
        <f t="shared" si="3"/>
        <v>188000</v>
      </c>
      <c r="F89" s="167"/>
      <c r="G89" s="167"/>
      <c r="H89" s="167">
        <v>126000</v>
      </c>
      <c r="I89" s="167">
        <v>62000</v>
      </c>
      <c r="J89" s="167"/>
      <c r="K89" s="167"/>
      <c r="L89" s="167"/>
    </row>
    <row r="90" spans="1:12" s="30" customFormat="1" ht="12.75">
      <c r="A90" s="155" t="s">
        <v>210</v>
      </c>
      <c r="B90" s="155" t="s">
        <v>459</v>
      </c>
      <c r="C90" s="156" t="s">
        <v>460</v>
      </c>
      <c r="D90" s="167">
        <f t="shared" si="2"/>
        <v>58000</v>
      </c>
      <c r="E90" s="167">
        <f t="shared" si="3"/>
        <v>58000</v>
      </c>
      <c r="F90" s="167"/>
      <c r="G90" s="167"/>
      <c r="H90" s="167"/>
      <c r="I90" s="167">
        <v>58000</v>
      </c>
      <c r="J90" s="167"/>
      <c r="K90" s="167"/>
      <c r="L90" s="167"/>
    </row>
    <row r="91" spans="1:12" s="30" customFormat="1" ht="22.5">
      <c r="A91" s="155" t="s">
        <v>210</v>
      </c>
      <c r="B91" s="155" t="s">
        <v>461</v>
      </c>
      <c r="C91" s="156" t="s">
        <v>462</v>
      </c>
      <c r="D91" s="167">
        <f t="shared" si="2"/>
        <v>539577</v>
      </c>
      <c r="E91" s="167">
        <f t="shared" si="3"/>
        <v>199577</v>
      </c>
      <c r="F91" s="167"/>
      <c r="G91" s="167"/>
      <c r="H91" s="167"/>
      <c r="I91" s="167">
        <v>199577</v>
      </c>
      <c r="J91" s="167"/>
      <c r="K91" s="167"/>
      <c r="L91" s="167">
        <v>340000</v>
      </c>
    </row>
    <row r="92" spans="1:12" s="30" customFormat="1" ht="22.5">
      <c r="A92" s="155" t="s">
        <v>210</v>
      </c>
      <c r="B92" s="155" t="s">
        <v>463</v>
      </c>
      <c r="C92" s="156" t="s">
        <v>464</v>
      </c>
      <c r="D92" s="167">
        <f t="shared" si="2"/>
        <v>40000</v>
      </c>
      <c r="E92" s="167">
        <f t="shared" si="3"/>
        <v>10000</v>
      </c>
      <c r="F92" s="167"/>
      <c r="G92" s="167"/>
      <c r="H92" s="167">
        <v>10000</v>
      </c>
      <c r="I92" s="167"/>
      <c r="J92" s="167"/>
      <c r="K92" s="167"/>
      <c r="L92" s="167">
        <v>30000</v>
      </c>
    </row>
    <row r="93" spans="1:12" s="30" customFormat="1" ht="12.75">
      <c r="A93" s="155" t="s">
        <v>210</v>
      </c>
      <c r="B93" s="155" t="s">
        <v>465</v>
      </c>
      <c r="C93" s="156" t="s">
        <v>425</v>
      </c>
      <c r="D93" s="167">
        <f t="shared" si="2"/>
        <v>0</v>
      </c>
      <c r="E93" s="167">
        <f t="shared" si="3"/>
        <v>0</v>
      </c>
      <c r="F93" s="167"/>
      <c r="G93" s="167"/>
      <c r="H93" s="167"/>
      <c r="I93" s="167"/>
      <c r="J93" s="167"/>
      <c r="K93" s="167"/>
      <c r="L93" s="167"/>
    </row>
    <row r="94" spans="1:12" s="30" customFormat="1" ht="22.5">
      <c r="A94" s="153" t="s">
        <v>211</v>
      </c>
      <c r="B94" s="153"/>
      <c r="C94" s="154" t="s">
        <v>456</v>
      </c>
      <c r="D94" s="168">
        <f aca="true" t="shared" si="18" ref="D94:L94">SUM(D95+D96)</f>
        <v>125000</v>
      </c>
      <c r="E94" s="168">
        <f t="shared" si="18"/>
        <v>125000</v>
      </c>
      <c r="F94" s="168">
        <f t="shared" si="18"/>
        <v>31000</v>
      </c>
      <c r="G94" s="168">
        <f t="shared" si="18"/>
        <v>0</v>
      </c>
      <c r="H94" s="168">
        <f t="shared" si="18"/>
        <v>31000</v>
      </c>
      <c r="I94" s="168">
        <f t="shared" si="18"/>
        <v>63000</v>
      </c>
      <c r="J94" s="168">
        <f t="shared" si="18"/>
        <v>0</v>
      </c>
      <c r="K94" s="168">
        <f t="shared" si="18"/>
        <v>0</v>
      </c>
      <c r="L94" s="168">
        <f t="shared" si="18"/>
        <v>0</v>
      </c>
    </row>
    <row r="95" spans="1:12" s="30" customFormat="1" ht="33.75">
      <c r="A95" s="155" t="s">
        <v>211</v>
      </c>
      <c r="B95" s="155" t="s">
        <v>467</v>
      </c>
      <c r="C95" s="156" t="s">
        <v>468</v>
      </c>
      <c r="D95" s="167">
        <f t="shared" si="2"/>
        <v>94000</v>
      </c>
      <c r="E95" s="167">
        <f t="shared" si="3"/>
        <v>94000</v>
      </c>
      <c r="F95" s="167"/>
      <c r="G95" s="167"/>
      <c r="H95" s="167">
        <v>31000</v>
      </c>
      <c r="I95" s="167">
        <v>63000</v>
      </c>
      <c r="J95" s="167"/>
      <c r="K95" s="167"/>
      <c r="L95" s="167"/>
    </row>
    <row r="96" spans="1:12" s="30" customFormat="1" ht="12.75">
      <c r="A96" s="155" t="s">
        <v>211</v>
      </c>
      <c r="B96" s="155" t="s">
        <v>469</v>
      </c>
      <c r="C96" s="156" t="s">
        <v>425</v>
      </c>
      <c r="D96" s="167">
        <f t="shared" si="2"/>
        <v>31000</v>
      </c>
      <c r="E96" s="167">
        <f t="shared" si="3"/>
        <v>31000</v>
      </c>
      <c r="F96" s="167">
        <v>31000</v>
      </c>
      <c r="G96" s="167"/>
      <c r="H96" s="167"/>
      <c r="I96" s="167"/>
      <c r="J96" s="167"/>
      <c r="K96" s="167"/>
      <c r="L96" s="167"/>
    </row>
    <row r="97" spans="1:12" s="32" customFormat="1" ht="24.75" customHeight="1">
      <c r="A97" s="191" t="s">
        <v>49</v>
      </c>
      <c r="B97" s="192"/>
      <c r="C97" s="193"/>
      <c r="D97" s="103">
        <f>SUM(D6+D8+D11+D13+D15+D19+D29+D34+D37+D40+D53+D57+D70+D74+D86+D88+D94)</f>
        <v>91656231</v>
      </c>
      <c r="E97" s="103">
        <f aca="true" t="shared" si="19" ref="E97:L97">SUM(E6+E8+E11+E13+E15+E19+E29+E34+E37+E40+E53+E57+E70+E74+E86+E88+E94)</f>
        <v>77154021</v>
      </c>
      <c r="F97" s="103">
        <f t="shared" si="19"/>
        <v>33707678</v>
      </c>
      <c r="G97" s="103">
        <f t="shared" si="19"/>
        <v>7037812</v>
      </c>
      <c r="H97" s="103">
        <f t="shared" si="19"/>
        <v>24300314</v>
      </c>
      <c r="I97" s="103">
        <f t="shared" si="19"/>
        <v>9278247</v>
      </c>
      <c r="J97" s="103">
        <f t="shared" si="19"/>
        <v>829970</v>
      </c>
      <c r="K97" s="103">
        <f t="shared" si="19"/>
        <v>2000000</v>
      </c>
      <c r="L97" s="103">
        <f t="shared" si="19"/>
        <v>14502210</v>
      </c>
    </row>
    <row r="99" ht="12.75">
      <c r="A99" s="49"/>
    </row>
  </sheetData>
  <sheetProtection/>
  <mergeCells count="42">
    <mergeCell ref="E47:L47"/>
    <mergeCell ref="E48:E49"/>
    <mergeCell ref="F48:K48"/>
    <mergeCell ref="L48:L49"/>
    <mergeCell ref="A47:A49"/>
    <mergeCell ref="B47:B49"/>
    <mergeCell ref="C47:C49"/>
    <mergeCell ref="D25:D27"/>
    <mergeCell ref="A25:A27"/>
    <mergeCell ref="B25:B27"/>
    <mergeCell ref="C25:C27"/>
    <mergeCell ref="D47:D49"/>
    <mergeCell ref="E25:L25"/>
    <mergeCell ref="E26:E27"/>
    <mergeCell ref="F26:K26"/>
    <mergeCell ref="L26:L27"/>
    <mergeCell ref="A97:C97"/>
    <mergeCell ref="A1:L1"/>
    <mergeCell ref="D2:D4"/>
    <mergeCell ref="A2:A4"/>
    <mergeCell ref="C2:C4"/>
    <mergeCell ref="B2:B4"/>
    <mergeCell ref="E2:L2"/>
    <mergeCell ref="F3:K3"/>
    <mergeCell ref="E3:E4"/>
    <mergeCell ref="L3:L4"/>
    <mergeCell ref="A63:A65"/>
    <mergeCell ref="B63:B65"/>
    <mergeCell ref="C63:C65"/>
    <mergeCell ref="D63:D65"/>
    <mergeCell ref="E63:L63"/>
    <mergeCell ref="E64:E65"/>
    <mergeCell ref="F64:K64"/>
    <mergeCell ref="L64:L65"/>
    <mergeCell ref="A81:A83"/>
    <mergeCell ref="B81:B83"/>
    <mergeCell ref="C81:C83"/>
    <mergeCell ref="D81:D83"/>
    <mergeCell ref="E81:L81"/>
    <mergeCell ref="E82:E83"/>
    <mergeCell ref="F82:K82"/>
    <mergeCell ref="L82:L83"/>
  </mergeCells>
  <printOptions horizontalCentered="1"/>
  <pageMargins left="0" right="0" top="1.299212598425197" bottom="0.5905511811023623" header="0.5118110236220472" footer="0.5118110236220472"/>
  <pageSetup horizontalDpi="600" verticalDpi="600" orientation="landscape" paperSize="9" r:id="rId1"/>
  <headerFooter alignWithMargins="0">
    <oddHeader>&amp;RZałącznik nr  2
do uchwały Rady Powiatu Wołomińskiego  nr XIV-107/07
z dnia  20.12.2007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K30" sqref="K30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6.125" style="1" customWidth="1"/>
    <col min="4" max="4" width="20.00390625" style="1" customWidth="1"/>
    <col min="5" max="6" width="11.375" style="1" customWidth="1"/>
    <col min="7" max="7" width="10.00390625" style="1" customWidth="1"/>
    <col min="8" max="8" width="8.875" style="1" customWidth="1"/>
    <col min="9" max="9" width="10.625" style="1" customWidth="1"/>
    <col min="10" max="10" width="14.375" style="1" customWidth="1"/>
    <col min="11" max="11" width="9.875" style="1" customWidth="1"/>
    <col min="12" max="12" width="10.25390625" style="1" customWidth="1"/>
    <col min="13" max="13" width="16.75390625" style="1" customWidth="1"/>
    <col min="14" max="16384" width="9.125" style="1" customWidth="1"/>
  </cols>
  <sheetData>
    <row r="1" spans="1:13" ht="18">
      <c r="A1" s="217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 t="s">
        <v>23</v>
      </c>
    </row>
    <row r="3" spans="1:13" s="27" customFormat="1" ht="19.5" customHeight="1">
      <c r="A3" s="218" t="s">
        <v>30</v>
      </c>
      <c r="B3" s="218" t="s">
        <v>2</v>
      </c>
      <c r="C3" s="218" t="s">
        <v>22</v>
      </c>
      <c r="D3" s="197" t="s">
        <v>70</v>
      </c>
      <c r="E3" s="197" t="s">
        <v>74</v>
      </c>
      <c r="F3" s="197" t="s">
        <v>40</v>
      </c>
      <c r="G3" s="197"/>
      <c r="H3" s="197"/>
      <c r="I3" s="197"/>
      <c r="J3" s="197"/>
      <c r="K3" s="197"/>
      <c r="L3" s="197"/>
      <c r="M3" s="197" t="s">
        <v>80</v>
      </c>
    </row>
    <row r="4" spans="1:13" s="27" customFormat="1" ht="19.5" customHeight="1">
      <c r="A4" s="218"/>
      <c r="B4" s="218"/>
      <c r="C4" s="218"/>
      <c r="D4" s="197"/>
      <c r="E4" s="197"/>
      <c r="F4" s="197" t="s">
        <v>114</v>
      </c>
      <c r="G4" s="197" t="s">
        <v>105</v>
      </c>
      <c r="H4" s="197"/>
      <c r="I4" s="197"/>
      <c r="J4" s="197"/>
      <c r="K4" s="197" t="s">
        <v>28</v>
      </c>
      <c r="L4" s="197" t="s">
        <v>115</v>
      </c>
      <c r="M4" s="197"/>
    </row>
    <row r="5" spans="1:13" s="27" customFormat="1" ht="29.25" customHeight="1">
      <c r="A5" s="218"/>
      <c r="B5" s="218"/>
      <c r="C5" s="218"/>
      <c r="D5" s="197"/>
      <c r="E5" s="197"/>
      <c r="F5" s="197"/>
      <c r="G5" s="197" t="s">
        <v>81</v>
      </c>
      <c r="H5" s="197" t="s">
        <v>68</v>
      </c>
      <c r="I5" s="197" t="s">
        <v>109</v>
      </c>
      <c r="J5" s="197" t="s">
        <v>69</v>
      </c>
      <c r="K5" s="197"/>
      <c r="L5" s="197"/>
      <c r="M5" s="197"/>
    </row>
    <row r="6" spans="1:13" s="27" customFormat="1" ht="19.5" customHeight="1">
      <c r="A6" s="218"/>
      <c r="B6" s="218"/>
      <c r="C6" s="218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s="27" customFormat="1" ht="19.5" customHeight="1">
      <c r="A7" s="218"/>
      <c r="B7" s="218"/>
      <c r="C7" s="218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7.5" customHeight="1">
      <c r="A8" s="11">
        <v>1</v>
      </c>
      <c r="B8" s="11">
        <v>2</v>
      </c>
      <c r="C8" s="11">
        <v>3</v>
      </c>
      <c r="D8" s="11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3" ht="33" customHeight="1">
      <c r="A9" s="14" t="s">
        <v>10</v>
      </c>
      <c r="B9" s="12">
        <v>600</v>
      </c>
      <c r="C9" s="12">
        <v>60014</v>
      </c>
      <c r="D9" s="116" t="s">
        <v>470</v>
      </c>
      <c r="E9" s="123">
        <v>6000000</v>
      </c>
      <c r="F9" s="123">
        <v>300000</v>
      </c>
      <c r="G9" s="123">
        <v>300000</v>
      </c>
      <c r="H9" s="106"/>
      <c r="I9" s="108" t="s">
        <v>82</v>
      </c>
      <c r="J9" s="106"/>
      <c r="K9" s="123">
        <v>3098750</v>
      </c>
      <c r="L9" s="123">
        <v>1675000</v>
      </c>
      <c r="M9" s="12" t="s">
        <v>471</v>
      </c>
    </row>
    <row r="10" spans="1:13" ht="108" customHeight="1">
      <c r="A10" s="14" t="s">
        <v>11</v>
      </c>
      <c r="B10" s="12">
        <v>600</v>
      </c>
      <c r="C10" s="12">
        <v>60014</v>
      </c>
      <c r="D10" s="116" t="s">
        <v>475</v>
      </c>
      <c r="E10" s="123">
        <v>40358260</v>
      </c>
      <c r="F10" s="123">
        <v>200000</v>
      </c>
      <c r="G10" s="123">
        <v>200000</v>
      </c>
      <c r="H10" s="106"/>
      <c r="I10" s="108" t="s">
        <v>82</v>
      </c>
      <c r="J10" s="106"/>
      <c r="K10" s="123">
        <v>5462490</v>
      </c>
      <c r="L10" s="123">
        <v>5462490</v>
      </c>
      <c r="M10" s="12" t="s">
        <v>471</v>
      </c>
    </row>
    <row r="11" spans="1:13" ht="117" customHeight="1">
      <c r="A11" s="14" t="s">
        <v>12</v>
      </c>
      <c r="B11" s="12">
        <v>600</v>
      </c>
      <c r="C11" s="12">
        <v>60014</v>
      </c>
      <c r="D11" s="116" t="s">
        <v>474</v>
      </c>
      <c r="E11" s="123">
        <v>20700000</v>
      </c>
      <c r="F11" s="123">
        <v>300000</v>
      </c>
      <c r="G11" s="123">
        <v>300000</v>
      </c>
      <c r="H11" s="106"/>
      <c r="I11" s="108" t="s">
        <v>82</v>
      </c>
      <c r="J11" s="106"/>
      <c r="K11" s="123">
        <v>2957088</v>
      </c>
      <c r="L11" s="123">
        <v>2957088</v>
      </c>
      <c r="M11" s="12" t="s">
        <v>471</v>
      </c>
    </row>
    <row r="12" spans="1:13" ht="76.5" customHeight="1">
      <c r="A12" s="14">
        <v>4</v>
      </c>
      <c r="B12" s="12">
        <v>600</v>
      </c>
      <c r="C12" s="12">
        <v>60014</v>
      </c>
      <c r="D12" s="116" t="s">
        <v>472</v>
      </c>
      <c r="E12" s="123">
        <v>1410000</v>
      </c>
      <c r="F12" s="123">
        <v>410000</v>
      </c>
      <c r="G12" s="123">
        <v>10000</v>
      </c>
      <c r="H12" s="106"/>
      <c r="I12" s="108" t="s">
        <v>496</v>
      </c>
      <c r="J12" s="106"/>
      <c r="K12" s="123">
        <v>1000000</v>
      </c>
      <c r="L12" s="123"/>
      <c r="M12" s="12" t="s">
        <v>471</v>
      </c>
    </row>
    <row r="13" spans="1:13" ht="18.75" customHeight="1">
      <c r="A13" s="216" t="s">
        <v>30</v>
      </c>
      <c r="B13" s="216" t="s">
        <v>2</v>
      </c>
      <c r="C13" s="216" t="s">
        <v>22</v>
      </c>
      <c r="D13" s="195" t="s">
        <v>70</v>
      </c>
      <c r="E13" s="195" t="s">
        <v>74</v>
      </c>
      <c r="F13" s="195" t="s">
        <v>40</v>
      </c>
      <c r="G13" s="195"/>
      <c r="H13" s="195"/>
      <c r="I13" s="195"/>
      <c r="J13" s="195"/>
      <c r="K13" s="195"/>
      <c r="L13" s="195"/>
      <c r="M13" s="195" t="s">
        <v>80</v>
      </c>
    </row>
    <row r="14" spans="1:13" ht="20.25" customHeight="1">
      <c r="A14" s="216"/>
      <c r="B14" s="216"/>
      <c r="C14" s="216"/>
      <c r="D14" s="195"/>
      <c r="E14" s="195"/>
      <c r="F14" s="195" t="s">
        <v>114</v>
      </c>
      <c r="G14" s="195" t="s">
        <v>105</v>
      </c>
      <c r="H14" s="195"/>
      <c r="I14" s="195"/>
      <c r="J14" s="195"/>
      <c r="K14" s="195" t="s">
        <v>28</v>
      </c>
      <c r="L14" s="195" t="s">
        <v>115</v>
      </c>
      <c r="M14" s="195"/>
    </row>
    <row r="15" spans="1:13" ht="20.25" customHeight="1">
      <c r="A15" s="216"/>
      <c r="B15" s="216"/>
      <c r="C15" s="216"/>
      <c r="D15" s="195"/>
      <c r="E15" s="195"/>
      <c r="F15" s="195"/>
      <c r="G15" s="195" t="s">
        <v>81</v>
      </c>
      <c r="H15" s="195" t="s">
        <v>68</v>
      </c>
      <c r="I15" s="195" t="s">
        <v>109</v>
      </c>
      <c r="J15" s="195" t="s">
        <v>69</v>
      </c>
      <c r="K15" s="195"/>
      <c r="L15" s="195"/>
      <c r="M15" s="195"/>
    </row>
    <row r="16" spans="1:13" ht="12.75">
      <c r="A16" s="216"/>
      <c r="B16" s="216"/>
      <c r="C16" s="216"/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13" ht="16.5" customHeight="1">
      <c r="A17" s="216"/>
      <c r="B17" s="216"/>
      <c r="C17" s="216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13" ht="9.75" customHeight="1">
      <c r="A18" s="11">
        <v>1</v>
      </c>
      <c r="B18" s="11">
        <v>2</v>
      </c>
      <c r="C18" s="11">
        <v>3</v>
      </c>
      <c r="D18" s="11">
        <v>5</v>
      </c>
      <c r="E18" s="11">
        <v>6</v>
      </c>
      <c r="F18" s="11">
        <v>7</v>
      </c>
      <c r="G18" s="11">
        <v>8</v>
      </c>
      <c r="H18" s="11">
        <v>9</v>
      </c>
      <c r="I18" s="11">
        <v>10</v>
      </c>
      <c r="J18" s="11">
        <v>11</v>
      </c>
      <c r="K18" s="11">
        <v>12</v>
      </c>
      <c r="L18" s="11">
        <v>13</v>
      </c>
      <c r="M18" s="11">
        <v>14</v>
      </c>
    </row>
    <row r="19" spans="1:13" ht="51">
      <c r="A19" s="14">
        <v>5</v>
      </c>
      <c r="B19" s="12">
        <v>801</v>
      </c>
      <c r="C19" s="12">
        <v>80102</v>
      </c>
      <c r="D19" s="116" t="s">
        <v>476</v>
      </c>
      <c r="E19" s="123">
        <v>1692000</v>
      </c>
      <c r="F19" s="123">
        <v>1210000</v>
      </c>
      <c r="G19" s="123">
        <v>1210000</v>
      </c>
      <c r="H19" s="106"/>
      <c r="I19" s="108" t="s">
        <v>82</v>
      </c>
      <c r="J19" s="106"/>
      <c r="K19" s="123">
        <v>482000</v>
      </c>
      <c r="L19" s="123"/>
      <c r="M19" s="12" t="s">
        <v>471</v>
      </c>
    </row>
    <row r="20" spans="1:13" ht="84">
      <c r="A20" s="14">
        <v>6</v>
      </c>
      <c r="B20" s="12">
        <v>921</v>
      </c>
      <c r="C20" s="12">
        <v>92119</v>
      </c>
      <c r="D20" s="116" t="s">
        <v>473</v>
      </c>
      <c r="E20" s="123">
        <v>1000000</v>
      </c>
      <c r="F20" s="123">
        <v>340000</v>
      </c>
      <c r="G20" s="123">
        <v>340000</v>
      </c>
      <c r="H20" s="106"/>
      <c r="I20" s="108" t="s">
        <v>82</v>
      </c>
      <c r="J20" s="106"/>
      <c r="K20" s="123">
        <v>360000</v>
      </c>
      <c r="L20" s="123">
        <v>300000</v>
      </c>
      <c r="M20" s="12" t="s">
        <v>471</v>
      </c>
    </row>
    <row r="21" spans="1:13" ht="22.5" customHeight="1">
      <c r="A21" s="196" t="s">
        <v>71</v>
      </c>
      <c r="B21" s="196"/>
      <c r="C21" s="196"/>
      <c r="D21" s="196"/>
      <c r="E21" s="122">
        <f>SUM(E20+E19+E12+E11+E10+E9)</f>
        <v>71160260</v>
      </c>
      <c r="F21" s="122">
        <f aca="true" t="shared" si="0" ref="F21:L21">SUM(F20+F19+F12+F11+F10+F9)</f>
        <v>2760000</v>
      </c>
      <c r="G21" s="122">
        <f t="shared" si="0"/>
        <v>2360000</v>
      </c>
      <c r="H21" s="75">
        <f t="shared" si="0"/>
        <v>0</v>
      </c>
      <c r="I21" s="75">
        <v>400000</v>
      </c>
      <c r="J21" s="75">
        <f t="shared" si="0"/>
        <v>0</v>
      </c>
      <c r="K21" s="75">
        <f t="shared" si="0"/>
        <v>13360328</v>
      </c>
      <c r="L21" s="75">
        <f t="shared" si="0"/>
        <v>10394578</v>
      </c>
      <c r="M21" s="45" t="s">
        <v>27</v>
      </c>
    </row>
    <row r="23" ht="12.75">
      <c r="A23" s="1" t="s">
        <v>37</v>
      </c>
    </row>
    <row r="24" ht="12.75">
      <c r="A24" s="1" t="s">
        <v>34</v>
      </c>
    </row>
    <row r="25" ht="12.75">
      <c r="A25" s="1" t="s">
        <v>35</v>
      </c>
    </row>
    <row r="26" ht="12.75">
      <c r="A26" s="1" t="s">
        <v>36</v>
      </c>
    </row>
    <row r="28" ht="12.75">
      <c r="A28" s="49" t="s">
        <v>108</v>
      </c>
    </row>
  </sheetData>
  <sheetProtection/>
  <mergeCells count="32">
    <mergeCell ref="L4:L7"/>
    <mergeCell ref="B13:B17"/>
    <mergeCell ref="C13:C17"/>
    <mergeCell ref="I15:I17"/>
    <mergeCell ref="J15:J17"/>
    <mergeCell ref="A1:M1"/>
    <mergeCell ref="A3:A7"/>
    <mergeCell ref="B3:B7"/>
    <mergeCell ref="C3:C7"/>
    <mergeCell ref="D3:D7"/>
    <mergeCell ref="F3:L3"/>
    <mergeCell ref="M3:M7"/>
    <mergeCell ref="F4:F7"/>
    <mergeCell ref="K4:K7"/>
    <mergeCell ref="E3:E7"/>
    <mergeCell ref="A21:D21"/>
    <mergeCell ref="G4:J4"/>
    <mergeCell ref="G5:G7"/>
    <mergeCell ref="H5:H7"/>
    <mergeCell ref="I5:I7"/>
    <mergeCell ref="J5:J7"/>
    <mergeCell ref="A13:A17"/>
    <mergeCell ref="D13:D17"/>
    <mergeCell ref="E13:E17"/>
    <mergeCell ref="F13:L13"/>
    <mergeCell ref="M13:M17"/>
    <mergeCell ref="F14:F17"/>
    <mergeCell ref="G14:J14"/>
    <mergeCell ref="K14:K17"/>
    <mergeCell ref="L14:L17"/>
    <mergeCell ref="G15:G17"/>
    <mergeCell ref="H15:H17"/>
  </mergeCells>
  <printOptions horizontalCentered="1"/>
  <pageMargins left="0.11811023622047245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&amp;R&amp;9Załącznik nr 3
do uchwały Rady Powiatu Wołomińskiego nr XIV-107/07
z dnia  20.12.2007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4">
      <selection activeCell="A43" sqref="A43"/>
    </sheetView>
  </sheetViews>
  <sheetFormatPr defaultColWidth="9.00390625" defaultRowHeight="12.75"/>
  <cols>
    <col min="1" max="1" width="2.875" style="1" customWidth="1"/>
    <col min="2" max="2" width="4.375" style="1" customWidth="1"/>
    <col min="3" max="3" width="6.00390625" style="1" customWidth="1"/>
    <col min="4" max="4" width="22.00390625" style="1" customWidth="1"/>
    <col min="5" max="5" width="10.25390625" style="1" customWidth="1"/>
    <col min="6" max="6" width="10.00390625" style="1" customWidth="1"/>
    <col min="7" max="7" width="10.125" style="1" customWidth="1"/>
    <col min="8" max="8" width="9.625" style="1" customWidth="1"/>
    <col min="9" max="9" width="11.25390625" style="1" customWidth="1"/>
    <col min="10" max="10" width="6.25390625" style="1" customWidth="1"/>
    <col min="11" max="11" width="9.375" style="1" customWidth="1"/>
    <col min="12" max="16384" width="9.125" style="1" customWidth="1"/>
  </cols>
  <sheetData>
    <row r="1" spans="1:11" ht="18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4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23</v>
      </c>
    </row>
    <row r="3" spans="1:11" s="27" customFormat="1" ht="19.5" customHeight="1">
      <c r="A3" s="222" t="s">
        <v>30</v>
      </c>
      <c r="B3" s="222" t="s">
        <v>2</v>
      </c>
      <c r="C3" s="222" t="s">
        <v>22</v>
      </c>
      <c r="D3" s="219" t="s">
        <v>83</v>
      </c>
      <c r="E3" s="219" t="s">
        <v>74</v>
      </c>
      <c r="F3" s="219" t="s">
        <v>40</v>
      </c>
      <c r="G3" s="219"/>
      <c r="H3" s="219"/>
      <c r="I3" s="219"/>
      <c r="J3" s="219"/>
      <c r="K3" s="220" t="s">
        <v>80</v>
      </c>
    </row>
    <row r="4" spans="1:11" s="27" customFormat="1" ht="19.5" customHeight="1">
      <c r="A4" s="222"/>
      <c r="B4" s="222"/>
      <c r="C4" s="222"/>
      <c r="D4" s="219"/>
      <c r="E4" s="219"/>
      <c r="F4" s="219" t="s">
        <v>532</v>
      </c>
      <c r="G4" s="219" t="s">
        <v>105</v>
      </c>
      <c r="H4" s="219"/>
      <c r="I4" s="219"/>
      <c r="J4" s="219"/>
      <c r="K4" s="220"/>
    </row>
    <row r="5" spans="1:11" s="27" customFormat="1" ht="29.25" customHeight="1">
      <c r="A5" s="222"/>
      <c r="B5" s="222"/>
      <c r="C5" s="222"/>
      <c r="D5" s="219"/>
      <c r="E5" s="219"/>
      <c r="F5" s="219"/>
      <c r="G5" s="219" t="s">
        <v>81</v>
      </c>
      <c r="H5" s="219" t="s">
        <v>68</v>
      </c>
      <c r="I5" s="219" t="s">
        <v>84</v>
      </c>
      <c r="J5" s="221" t="s">
        <v>69</v>
      </c>
      <c r="K5" s="220"/>
    </row>
    <row r="6" spans="1:11" s="27" customFormat="1" ht="19.5" customHeight="1">
      <c r="A6" s="222"/>
      <c r="B6" s="222"/>
      <c r="C6" s="222"/>
      <c r="D6" s="219"/>
      <c r="E6" s="219"/>
      <c r="F6" s="219"/>
      <c r="G6" s="219"/>
      <c r="H6" s="219"/>
      <c r="I6" s="219"/>
      <c r="J6" s="221"/>
      <c r="K6" s="220"/>
    </row>
    <row r="7" spans="1:11" s="27" customFormat="1" ht="19.5" customHeight="1">
      <c r="A7" s="222"/>
      <c r="B7" s="222"/>
      <c r="C7" s="222"/>
      <c r="D7" s="219"/>
      <c r="E7" s="219"/>
      <c r="F7" s="219"/>
      <c r="G7" s="219"/>
      <c r="H7" s="219"/>
      <c r="I7" s="219"/>
      <c r="J7" s="221"/>
      <c r="K7" s="220"/>
    </row>
    <row r="8" spans="1:11" ht="12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28.5" customHeight="1">
      <c r="A9" s="107">
        <v>1</v>
      </c>
      <c r="B9" s="12">
        <v>600</v>
      </c>
      <c r="C9" s="12">
        <v>60014</v>
      </c>
      <c r="D9" s="116" t="s">
        <v>499</v>
      </c>
      <c r="E9" s="123">
        <f>SUM(F9)</f>
        <v>863000</v>
      </c>
      <c r="F9" s="123">
        <f>SUM(G9+H9+J9+513000)</f>
        <v>863000</v>
      </c>
      <c r="G9" s="123">
        <v>350000</v>
      </c>
      <c r="H9" s="123"/>
      <c r="I9" s="108" t="s">
        <v>477</v>
      </c>
      <c r="J9" s="106"/>
      <c r="K9" s="12" t="s">
        <v>471</v>
      </c>
    </row>
    <row r="10" spans="1:11" ht="33" customHeight="1">
      <c r="A10" s="107">
        <v>2</v>
      </c>
      <c r="B10" s="12"/>
      <c r="C10" s="12">
        <v>60014</v>
      </c>
      <c r="D10" s="116" t="s">
        <v>500</v>
      </c>
      <c r="E10" s="123">
        <f aca="true" t="shared" si="0" ref="E10:E35">SUM(F10)</f>
        <v>50000</v>
      </c>
      <c r="F10" s="123">
        <f>SUM(G10+H10+J10)</f>
        <v>50000</v>
      </c>
      <c r="G10" s="123">
        <v>50000</v>
      </c>
      <c r="H10" s="123"/>
      <c r="I10" s="108" t="s">
        <v>82</v>
      </c>
      <c r="J10" s="106"/>
      <c r="K10" s="12" t="s">
        <v>471</v>
      </c>
    </row>
    <row r="11" spans="1:11" ht="35.25" customHeight="1">
      <c r="A11" s="107">
        <v>3</v>
      </c>
      <c r="B11" s="12"/>
      <c r="C11" s="12">
        <v>60014</v>
      </c>
      <c r="D11" s="116" t="s">
        <v>501</v>
      </c>
      <c r="E11" s="123">
        <f t="shared" si="0"/>
        <v>500000</v>
      </c>
      <c r="F11" s="123">
        <f>SUM(G11+H11+J11+250000)</f>
        <v>500000</v>
      </c>
      <c r="G11" s="123">
        <v>250000</v>
      </c>
      <c r="H11" s="123"/>
      <c r="I11" s="108" t="s">
        <v>478</v>
      </c>
      <c r="J11" s="106"/>
      <c r="K11" s="12" t="s">
        <v>471</v>
      </c>
    </row>
    <row r="12" spans="1:11" ht="27.75" customHeight="1">
      <c r="A12" s="107">
        <v>4</v>
      </c>
      <c r="B12" s="12"/>
      <c r="C12" s="12">
        <v>60014</v>
      </c>
      <c r="D12" s="116" t="s">
        <v>479</v>
      </c>
      <c r="E12" s="123">
        <f t="shared" si="0"/>
        <v>390000</v>
      </c>
      <c r="F12" s="123">
        <f>SUM(G12+H12+J12+288935)</f>
        <v>390000</v>
      </c>
      <c r="G12" s="123">
        <v>101065</v>
      </c>
      <c r="H12" s="123"/>
      <c r="I12" s="108" t="s">
        <v>480</v>
      </c>
      <c r="J12" s="106"/>
      <c r="K12" s="12"/>
    </row>
    <row r="13" spans="1:11" ht="24" customHeight="1">
      <c r="A13" s="107">
        <v>5</v>
      </c>
      <c r="B13" s="12"/>
      <c r="C13" s="12">
        <v>60014</v>
      </c>
      <c r="D13" s="116" t="s">
        <v>481</v>
      </c>
      <c r="E13" s="123">
        <f t="shared" si="0"/>
        <v>100000</v>
      </c>
      <c r="F13" s="123">
        <f aca="true" t="shared" si="1" ref="F13:F34">SUM(G13+H13+J13)</f>
        <v>100000</v>
      </c>
      <c r="G13" s="123">
        <v>100000</v>
      </c>
      <c r="H13" s="123"/>
      <c r="I13" s="108" t="s">
        <v>82</v>
      </c>
      <c r="J13" s="106"/>
      <c r="K13" s="12" t="s">
        <v>471</v>
      </c>
    </row>
    <row r="14" spans="1:11" ht="43.5" customHeight="1">
      <c r="A14" s="107">
        <v>6</v>
      </c>
      <c r="B14" s="12"/>
      <c r="C14" s="12">
        <v>60014</v>
      </c>
      <c r="D14" s="116" t="s">
        <v>497</v>
      </c>
      <c r="E14" s="123">
        <f t="shared" si="0"/>
        <v>2600000</v>
      </c>
      <c r="F14" s="123">
        <f t="shared" si="1"/>
        <v>2600000</v>
      </c>
      <c r="G14" s="123">
        <v>800000</v>
      </c>
      <c r="H14" s="123">
        <v>1800000</v>
      </c>
      <c r="I14" s="108" t="s">
        <v>82</v>
      </c>
      <c r="J14" s="106"/>
      <c r="K14" s="12"/>
    </row>
    <row r="15" spans="1:11" ht="43.5" customHeight="1">
      <c r="A15" s="107">
        <v>7</v>
      </c>
      <c r="B15" s="12"/>
      <c r="C15" s="12">
        <v>60014</v>
      </c>
      <c r="D15" s="116" t="s">
        <v>546</v>
      </c>
      <c r="E15" s="123">
        <f t="shared" si="0"/>
        <v>200000</v>
      </c>
      <c r="F15" s="123">
        <f t="shared" si="1"/>
        <v>200000</v>
      </c>
      <c r="G15" s="123">
        <v>200000</v>
      </c>
      <c r="H15" s="123"/>
      <c r="I15" s="108" t="s">
        <v>82</v>
      </c>
      <c r="J15" s="106"/>
      <c r="K15" s="12"/>
    </row>
    <row r="16" spans="1:11" ht="31.5" customHeight="1">
      <c r="A16" s="107">
        <v>8</v>
      </c>
      <c r="B16" s="12">
        <v>710</v>
      </c>
      <c r="C16" s="12">
        <v>71015</v>
      </c>
      <c r="D16" s="116" t="s">
        <v>502</v>
      </c>
      <c r="E16" s="123">
        <f t="shared" si="0"/>
        <v>40000</v>
      </c>
      <c r="F16" s="123">
        <f>SUM(G16+H16+J16+40000)</f>
        <v>40000</v>
      </c>
      <c r="G16" s="123"/>
      <c r="H16" s="123"/>
      <c r="I16" s="108" t="s">
        <v>503</v>
      </c>
      <c r="J16" s="106"/>
      <c r="K16" s="12" t="s">
        <v>471</v>
      </c>
    </row>
    <row r="17" spans="1:11" ht="36" customHeight="1">
      <c r="A17" s="107">
        <v>9</v>
      </c>
      <c r="B17" s="12">
        <v>750</v>
      </c>
      <c r="C17" s="12">
        <v>75020</v>
      </c>
      <c r="D17" s="116" t="s">
        <v>482</v>
      </c>
      <c r="E17" s="123">
        <f t="shared" si="0"/>
        <v>180000</v>
      </c>
      <c r="F17" s="123">
        <f t="shared" si="1"/>
        <v>180000</v>
      </c>
      <c r="G17" s="123">
        <v>180000</v>
      </c>
      <c r="H17" s="123"/>
      <c r="I17" s="108" t="s">
        <v>82</v>
      </c>
      <c r="J17" s="106"/>
      <c r="K17" s="12" t="s">
        <v>471</v>
      </c>
    </row>
    <row r="18" spans="1:11" ht="42" customHeight="1">
      <c r="A18" s="107">
        <v>10</v>
      </c>
      <c r="B18" s="12"/>
      <c r="C18" s="12">
        <v>75020</v>
      </c>
      <c r="D18" s="116" t="s">
        <v>483</v>
      </c>
      <c r="E18" s="123">
        <f t="shared" si="0"/>
        <v>100000</v>
      </c>
      <c r="F18" s="123">
        <f t="shared" si="1"/>
        <v>100000</v>
      </c>
      <c r="G18" s="123">
        <v>100000</v>
      </c>
      <c r="H18" s="123"/>
      <c r="I18" s="108" t="s">
        <v>82</v>
      </c>
      <c r="J18" s="106"/>
      <c r="K18" s="12" t="s">
        <v>471</v>
      </c>
    </row>
    <row r="19" spans="1:11" ht="36" customHeight="1">
      <c r="A19" s="107">
        <v>11</v>
      </c>
      <c r="B19" s="12">
        <v>754</v>
      </c>
      <c r="C19" s="12">
        <v>75404</v>
      </c>
      <c r="D19" s="116" t="s">
        <v>484</v>
      </c>
      <c r="E19" s="123">
        <f t="shared" si="0"/>
        <v>50000</v>
      </c>
      <c r="F19" s="123">
        <f t="shared" si="1"/>
        <v>50000</v>
      </c>
      <c r="G19" s="123">
        <v>50000</v>
      </c>
      <c r="H19" s="123"/>
      <c r="I19" s="108" t="s">
        <v>82</v>
      </c>
      <c r="J19" s="106"/>
      <c r="K19" s="12"/>
    </row>
    <row r="20" spans="1:11" ht="38.25" customHeight="1">
      <c r="A20" s="107">
        <v>12</v>
      </c>
      <c r="B20" s="12"/>
      <c r="C20" s="12">
        <v>75411</v>
      </c>
      <c r="D20" s="116" t="s">
        <v>485</v>
      </c>
      <c r="E20" s="123">
        <f t="shared" si="0"/>
        <v>50000</v>
      </c>
      <c r="F20" s="123">
        <f t="shared" si="1"/>
        <v>50000</v>
      </c>
      <c r="G20" s="123">
        <v>50000</v>
      </c>
      <c r="H20" s="123"/>
      <c r="I20" s="108" t="s">
        <v>82</v>
      </c>
      <c r="J20" s="106"/>
      <c r="K20" s="12"/>
    </row>
    <row r="21" spans="1:11" ht="50.25" customHeight="1">
      <c r="A21" s="107">
        <v>13</v>
      </c>
      <c r="B21" s="12">
        <v>801</v>
      </c>
      <c r="C21" s="12">
        <v>80130</v>
      </c>
      <c r="D21" s="116" t="s">
        <v>547</v>
      </c>
      <c r="E21" s="123">
        <f t="shared" si="0"/>
        <v>300000</v>
      </c>
      <c r="F21" s="123">
        <f t="shared" si="1"/>
        <v>300000</v>
      </c>
      <c r="G21" s="123">
        <v>300000</v>
      </c>
      <c r="H21" s="123"/>
      <c r="I21" s="108" t="s">
        <v>82</v>
      </c>
      <c r="J21" s="106"/>
      <c r="K21" s="12"/>
    </row>
    <row r="22" spans="1:11" ht="49.5" customHeight="1">
      <c r="A22" s="107">
        <v>14</v>
      </c>
      <c r="B22" s="12"/>
      <c r="C22" s="12">
        <v>80130</v>
      </c>
      <c r="D22" s="116" t="s">
        <v>486</v>
      </c>
      <c r="E22" s="123">
        <f t="shared" si="0"/>
        <v>20000</v>
      </c>
      <c r="F22" s="123">
        <f t="shared" si="1"/>
        <v>20000</v>
      </c>
      <c r="G22" s="123">
        <v>20000</v>
      </c>
      <c r="H22" s="123"/>
      <c r="I22" s="108" t="s">
        <v>82</v>
      </c>
      <c r="J22" s="106"/>
      <c r="K22" s="12"/>
    </row>
    <row r="23" spans="1:11" ht="16.5" customHeight="1">
      <c r="A23" s="222" t="s">
        <v>30</v>
      </c>
      <c r="B23" s="222" t="s">
        <v>2</v>
      </c>
      <c r="C23" s="222" t="s">
        <v>22</v>
      </c>
      <c r="D23" s="219" t="s">
        <v>83</v>
      </c>
      <c r="E23" s="219" t="s">
        <v>74</v>
      </c>
      <c r="F23" s="219" t="s">
        <v>40</v>
      </c>
      <c r="G23" s="219"/>
      <c r="H23" s="219"/>
      <c r="I23" s="219"/>
      <c r="J23" s="219"/>
      <c r="K23" s="220" t="s">
        <v>80</v>
      </c>
    </row>
    <row r="24" spans="1:11" ht="15" customHeight="1">
      <c r="A24" s="222"/>
      <c r="B24" s="222"/>
      <c r="C24" s="222"/>
      <c r="D24" s="219"/>
      <c r="E24" s="219"/>
      <c r="F24" s="219" t="s">
        <v>532</v>
      </c>
      <c r="G24" s="219" t="s">
        <v>105</v>
      </c>
      <c r="H24" s="219"/>
      <c r="I24" s="219"/>
      <c r="J24" s="219"/>
      <c r="K24" s="220"/>
    </row>
    <row r="25" spans="1:11" ht="14.25" customHeight="1">
      <c r="A25" s="222"/>
      <c r="B25" s="222"/>
      <c r="C25" s="222"/>
      <c r="D25" s="219"/>
      <c r="E25" s="219"/>
      <c r="F25" s="219"/>
      <c r="G25" s="219" t="s">
        <v>81</v>
      </c>
      <c r="H25" s="219" t="s">
        <v>68</v>
      </c>
      <c r="I25" s="219" t="s">
        <v>84</v>
      </c>
      <c r="J25" s="221" t="s">
        <v>69</v>
      </c>
      <c r="K25" s="220"/>
    </row>
    <row r="26" spans="1:11" ht="21" customHeight="1">
      <c r="A26" s="222"/>
      <c r="B26" s="222"/>
      <c r="C26" s="222"/>
      <c r="D26" s="219"/>
      <c r="E26" s="219"/>
      <c r="F26" s="219"/>
      <c r="G26" s="219"/>
      <c r="H26" s="219"/>
      <c r="I26" s="219"/>
      <c r="J26" s="221"/>
      <c r="K26" s="220"/>
    </row>
    <row r="27" spans="1:11" ht="27.75" customHeight="1">
      <c r="A27" s="222"/>
      <c r="B27" s="222"/>
      <c r="C27" s="222"/>
      <c r="D27" s="219"/>
      <c r="E27" s="219"/>
      <c r="F27" s="219"/>
      <c r="G27" s="219"/>
      <c r="H27" s="219"/>
      <c r="I27" s="219"/>
      <c r="J27" s="221"/>
      <c r="K27" s="220"/>
    </row>
    <row r="28" spans="1:11" ht="8.25" customHeight="1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1">
        <v>8</v>
      </c>
      <c r="I28" s="11">
        <v>9</v>
      </c>
      <c r="J28" s="11">
        <v>10</v>
      </c>
      <c r="K28" s="11">
        <v>11</v>
      </c>
    </row>
    <row r="29" spans="1:11" ht="94.5" customHeight="1">
      <c r="A29" s="107">
        <v>15</v>
      </c>
      <c r="B29" s="12">
        <v>801</v>
      </c>
      <c r="C29" s="12">
        <v>80130</v>
      </c>
      <c r="D29" s="116" t="s">
        <v>504</v>
      </c>
      <c r="E29" s="123">
        <f t="shared" si="0"/>
        <v>3664700</v>
      </c>
      <c r="F29" s="123">
        <f t="shared" si="1"/>
        <v>3664700</v>
      </c>
      <c r="G29" s="123">
        <v>841950</v>
      </c>
      <c r="H29" s="123">
        <v>2822750</v>
      </c>
      <c r="I29" s="108" t="s">
        <v>82</v>
      </c>
      <c r="J29" s="106"/>
      <c r="K29" s="12"/>
    </row>
    <row r="30" spans="1:11" ht="64.5" customHeight="1">
      <c r="A30" s="107">
        <v>16</v>
      </c>
      <c r="B30" s="12">
        <v>851</v>
      </c>
      <c r="C30" s="12">
        <v>85111</v>
      </c>
      <c r="D30" s="116" t="s">
        <v>505</v>
      </c>
      <c r="E30" s="123">
        <v>750000</v>
      </c>
      <c r="F30" s="123">
        <v>750000</v>
      </c>
      <c r="G30" s="123">
        <v>750000</v>
      </c>
      <c r="H30" s="123"/>
      <c r="I30" s="108" t="s">
        <v>82</v>
      </c>
      <c r="J30" s="106"/>
      <c r="K30" s="12"/>
    </row>
    <row r="31" spans="1:11" ht="128.25" customHeight="1">
      <c r="A31" s="107">
        <v>17</v>
      </c>
      <c r="B31" s="12"/>
      <c r="C31" s="12">
        <v>85111</v>
      </c>
      <c r="D31" s="116" t="s">
        <v>487</v>
      </c>
      <c r="E31" s="123">
        <f t="shared" si="0"/>
        <v>1000000</v>
      </c>
      <c r="F31" s="123">
        <f>SUM(G31+H31+J31+1000000)</f>
        <v>1000000</v>
      </c>
      <c r="G31" s="123"/>
      <c r="H31" s="123"/>
      <c r="I31" s="108" t="s">
        <v>488</v>
      </c>
      <c r="J31" s="106"/>
      <c r="K31" s="12"/>
    </row>
    <row r="32" spans="1:11" ht="38.25" customHeight="1">
      <c r="A32" s="107">
        <v>18</v>
      </c>
      <c r="B32" s="12">
        <v>852</v>
      </c>
      <c r="C32" s="12">
        <v>85201</v>
      </c>
      <c r="D32" s="116" t="s">
        <v>489</v>
      </c>
      <c r="E32" s="123">
        <f>SUM(F32)</f>
        <v>248020</v>
      </c>
      <c r="F32" s="123">
        <f>SUM(G32+H32+J32)</f>
        <v>248020</v>
      </c>
      <c r="G32" s="123">
        <v>248020</v>
      </c>
      <c r="H32" s="123"/>
      <c r="I32" s="108" t="s">
        <v>82</v>
      </c>
      <c r="J32" s="106"/>
      <c r="K32" s="12"/>
    </row>
    <row r="33" spans="1:11" ht="38.25" customHeight="1">
      <c r="A33" s="107">
        <v>19</v>
      </c>
      <c r="B33" s="12"/>
      <c r="C33" s="12">
        <v>85201</v>
      </c>
      <c r="D33" s="116" t="s">
        <v>550</v>
      </c>
      <c r="E33" s="123">
        <f>SUM(F33)</f>
        <v>30000</v>
      </c>
      <c r="F33" s="123">
        <f>SUM(G33+H33+J33)</f>
        <v>30000</v>
      </c>
      <c r="G33" s="123">
        <v>30000</v>
      </c>
      <c r="H33" s="123"/>
      <c r="I33" s="108" t="s">
        <v>82</v>
      </c>
      <c r="J33" s="106"/>
      <c r="K33" s="12"/>
    </row>
    <row r="34" spans="1:11" ht="51">
      <c r="A34" s="107">
        <v>20</v>
      </c>
      <c r="B34" s="12"/>
      <c r="C34" s="12">
        <v>85202</v>
      </c>
      <c r="D34" s="116" t="s">
        <v>506</v>
      </c>
      <c r="E34" s="123">
        <f t="shared" si="0"/>
        <v>576490</v>
      </c>
      <c r="F34" s="123">
        <f t="shared" si="1"/>
        <v>576490</v>
      </c>
      <c r="G34" s="123">
        <v>576490</v>
      </c>
      <c r="H34" s="123"/>
      <c r="I34" s="108" t="s">
        <v>82</v>
      </c>
      <c r="J34" s="106"/>
      <c r="K34" s="12"/>
    </row>
    <row r="35" spans="1:11" ht="43.5" customHeight="1">
      <c r="A35" s="107">
        <v>21</v>
      </c>
      <c r="B35" s="12">
        <v>921</v>
      </c>
      <c r="C35" s="12">
        <v>92120</v>
      </c>
      <c r="D35" s="116" t="s">
        <v>490</v>
      </c>
      <c r="E35" s="123">
        <f t="shared" si="0"/>
        <v>30000</v>
      </c>
      <c r="F35" s="123">
        <v>30000</v>
      </c>
      <c r="G35" s="123"/>
      <c r="H35" s="123"/>
      <c r="I35" s="108" t="s">
        <v>549</v>
      </c>
      <c r="J35" s="106"/>
      <c r="K35" s="12"/>
    </row>
    <row r="36" spans="1:11" ht="22.5" customHeight="1">
      <c r="A36" s="196" t="s">
        <v>71</v>
      </c>
      <c r="B36" s="196"/>
      <c r="C36" s="196"/>
      <c r="D36" s="196"/>
      <c r="E36" s="77">
        <f>SUM(E9+E10+E11+E12+E13+E14+E15+E16+E17+E18+E19+E20+E21+E22+E29+E30+E31+E32+E33+E34+E35)</f>
        <v>11742210</v>
      </c>
      <c r="F36" s="77">
        <f>SUM(F9+F10+F11+F12+F13+F14+F15+F16+F17+F18+F19+F20+F21+F22+F29+F30+F31+F32+F33+F34+F35)</f>
        <v>11742210</v>
      </c>
      <c r="G36" s="77">
        <f>SUM(G9+G10+G11+G12+G13+G14+G15+G16+G17+G18+G19+G20+G21+G22+G29+G30+G31+G32+G33+G34+G35)</f>
        <v>4997525</v>
      </c>
      <c r="H36" s="77">
        <f>SUM(H9+H10+H11+H12+H13+H14+H15+H16+H17+H18+H19+H20+H21+H22+H29+H30+H31+H32+H33+H34+H35)</f>
        <v>4622750</v>
      </c>
      <c r="I36" s="77">
        <v>2121935</v>
      </c>
      <c r="J36" s="77">
        <f>J9+J10+J11+J12+J13+J14+J16+J17+J18+J19+J20+J22+J29+J30+J31+J32+J34+J35</f>
        <v>0</v>
      </c>
      <c r="K36" s="45" t="s">
        <v>27</v>
      </c>
    </row>
    <row r="38" spans="1:8" ht="12.75">
      <c r="A38" s="1" t="s">
        <v>37</v>
      </c>
      <c r="H38" s="182"/>
    </row>
    <row r="39" ht="12.75">
      <c r="A39" s="1" t="s">
        <v>34</v>
      </c>
    </row>
    <row r="40" ht="12.75">
      <c r="A40" s="1" t="s">
        <v>35</v>
      </c>
    </row>
    <row r="41" ht="12.75">
      <c r="A41" s="1" t="s">
        <v>36</v>
      </c>
    </row>
    <row r="43" ht="12.75">
      <c r="A43" s="49"/>
    </row>
  </sheetData>
  <sheetProtection/>
  <mergeCells count="28">
    <mergeCell ref="A36:D36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3:A27"/>
    <mergeCell ref="B23:B27"/>
    <mergeCell ref="C23:C27"/>
    <mergeCell ref="D23:D27"/>
    <mergeCell ref="E23:E27"/>
    <mergeCell ref="F23:J23"/>
    <mergeCell ref="K23:K27"/>
    <mergeCell ref="F24:F27"/>
    <mergeCell ref="G24:J24"/>
    <mergeCell ref="G25:G27"/>
    <mergeCell ref="H25:H27"/>
    <mergeCell ref="I25:I27"/>
    <mergeCell ref="J25:J27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r:id="rId1"/>
  <headerFooter alignWithMargins="0">
    <oddHeader>&amp;R&amp;9Załącznik nr 4
do uchwały Rady Powiatu Wolomińskiego  nr XIV-107/07
z dnia  20.12.2007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5" t="s">
        <v>124</v>
      </c>
      <c r="B1" s="225"/>
      <c r="C1" s="225"/>
      <c r="D1" s="225"/>
    </row>
    <row r="2" ht="6.75" customHeight="1">
      <c r="A2" s="53"/>
    </row>
    <row r="3" ht="12.75">
      <c r="D3" s="54" t="s">
        <v>23</v>
      </c>
    </row>
    <row r="4" spans="1:4" ht="15" customHeight="1">
      <c r="A4" s="216" t="s">
        <v>30</v>
      </c>
      <c r="B4" s="216" t="s">
        <v>125</v>
      </c>
      <c r="C4" s="195" t="s">
        <v>126</v>
      </c>
      <c r="D4" s="195" t="s">
        <v>127</v>
      </c>
    </row>
    <row r="5" spans="1:4" ht="15" customHeight="1">
      <c r="A5" s="216"/>
      <c r="B5" s="216"/>
      <c r="C5" s="216"/>
      <c r="D5" s="195"/>
    </row>
    <row r="6" spans="1:4" ht="15.75" customHeight="1">
      <c r="A6" s="216"/>
      <c r="B6" s="216"/>
      <c r="C6" s="216"/>
      <c r="D6" s="195"/>
    </row>
    <row r="7" spans="1:4" s="72" customFormat="1" ht="9" customHeight="1">
      <c r="A7" s="70">
        <v>1</v>
      </c>
      <c r="B7" s="70">
        <v>2</v>
      </c>
      <c r="C7" s="70">
        <v>3</v>
      </c>
      <c r="D7" s="71">
        <v>4</v>
      </c>
    </row>
    <row r="8" spans="1:4" s="46" customFormat="1" ht="12" customHeight="1">
      <c r="A8" s="55" t="s">
        <v>10</v>
      </c>
      <c r="B8" s="56" t="s">
        <v>128</v>
      </c>
      <c r="C8" s="55"/>
      <c r="D8" s="118">
        <v>85929735</v>
      </c>
    </row>
    <row r="9" spans="1:4" ht="18.75" customHeight="1">
      <c r="A9" s="55" t="s">
        <v>11</v>
      </c>
      <c r="B9" s="56" t="s">
        <v>7</v>
      </c>
      <c r="C9" s="55"/>
      <c r="D9" s="118">
        <v>91656231</v>
      </c>
    </row>
    <row r="10" spans="1:4" ht="18.75" customHeight="1">
      <c r="A10" s="55" t="s">
        <v>12</v>
      </c>
      <c r="B10" s="56" t="s">
        <v>129</v>
      </c>
      <c r="C10" s="57"/>
      <c r="D10" s="112">
        <f>D8-D9</f>
        <v>-5726496</v>
      </c>
    </row>
    <row r="11" spans="1:4" ht="18.75" customHeight="1">
      <c r="A11" s="223" t="s">
        <v>130</v>
      </c>
      <c r="B11" s="224"/>
      <c r="C11" s="57"/>
      <c r="D11" s="117">
        <f>SUM(D12:D19)</f>
        <v>8922750</v>
      </c>
    </row>
    <row r="12" spans="1:4" ht="12.75">
      <c r="A12" s="55" t="s">
        <v>10</v>
      </c>
      <c r="B12" s="58" t="s">
        <v>131</v>
      </c>
      <c r="C12" s="55" t="s">
        <v>132</v>
      </c>
      <c r="D12" s="112">
        <v>6100000</v>
      </c>
    </row>
    <row r="13" spans="1:4" ht="18.75" customHeight="1">
      <c r="A13" s="59" t="s">
        <v>11</v>
      </c>
      <c r="B13" s="57" t="s">
        <v>133</v>
      </c>
      <c r="C13" s="55" t="s">
        <v>132</v>
      </c>
      <c r="D13" s="113">
        <v>2822750</v>
      </c>
    </row>
    <row r="14" spans="1:4" ht="33" customHeight="1">
      <c r="A14" s="55" t="s">
        <v>12</v>
      </c>
      <c r="B14" s="60" t="s">
        <v>134</v>
      </c>
      <c r="C14" s="55" t="s">
        <v>135</v>
      </c>
      <c r="D14" s="112">
        <v>0</v>
      </c>
    </row>
    <row r="15" spans="1:4" ht="18.75" customHeight="1">
      <c r="A15" s="59" t="s">
        <v>1</v>
      </c>
      <c r="B15" s="57" t="s">
        <v>136</v>
      </c>
      <c r="C15" s="55" t="s">
        <v>137</v>
      </c>
      <c r="D15" s="112">
        <v>0</v>
      </c>
    </row>
    <row r="16" spans="1:4" ht="18.75" customHeight="1">
      <c r="A16" s="55" t="s">
        <v>17</v>
      </c>
      <c r="B16" s="57" t="s">
        <v>138</v>
      </c>
      <c r="C16" s="55" t="s">
        <v>139</v>
      </c>
      <c r="D16" s="112">
        <v>0</v>
      </c>
    </row>
    <row r="17" spans="1:4" ht="18.75" customHeight="1">
      <c r="A17" s="59" t="s">
        <v>18</v>
      </c>
      <c r="B17" s="57" t="s">
        <v>140</v>
      </c>
      <c r="C17" s="55" t="s">
        <v>141</v>
      </c>
      <c r="D17" s="114">
        <v>0</v>
      </c>
    </row>
    <row r="18" spans="1:4" ht="18.75" customHeight="1">
      <c r="A18" s="55" t="s">
        <v>142</v>
      </c>
      <c r="B18" s="57" t="s">
        <v>143</v>
      </c>
      <c r="C18" s="55" t="s">
        <v>144</v>
      </c>
      <c r="D18" s="111">
        <v>0</v>
      </c>
    </row>
    <row r="19" spans="1:4" ht="18.75" customHeight="1">
      <c r="A19" s="55" t="s">
        <v>145</v>
      </c>
      <c r="B19" s="61" t="s">
        <v>146</v>
      </c>
      <c r="C19" s="55" t="s">
        <v>147</v>
      </c>
      <c r="D19" s="111">
        <v>0</v>
      </c>
    </row>
    <row r="20" spans="1:4" ht="18.75" customHeight="1">
      <c r="A20" s="223" t="s">
        <v>148</v>
      </c>
      <c r="B20" s="224"/>
      <c r="C20" s="55"/>
      <c r="D20" s="117">
        <v>3196254</v>
      </c>
    </row>
    <row r="21" spans="1:4" ht="12.75">
      <c r="A21" s="55" t="s">
        <v>10</v>
      </c>
      <c r="B21" s="57" t="s">
        <v>149</v>
      </c>
      <c r="C21" s="55" t="s">
        <v>150</v>
      </c>
      <c r="D21" s="111">
        <v>1252787</v>
      </c>
    </row>
    <row r="22" spans="1:4" ht="18.75" customHeight="1">
      <c r="A22" s="59" t="s">
        <v>11</v>
      </c>
      <c r="B22" s="62" t="s">
        <v>151</v>
      </c>
      <c r="C22" s="59" t="s">
        <v>150</v>
      </c>
      <c r="D22" s="115">
        <v>943467</v>
      </c>
    </row>
    <row r="23" spans="1:4" ht="34.5" customHeight="1">
      <c r="A23" s="55" t="s">
        <v>12</v>
      </c>
      <c r="B23" s="63" t="s">
        <v>152</v>
      </c>
      <c r="C23" s="55" t="s">
        <v>153</v>
      </c>
      <c r="D23" s="111">
        <v>0</v>
      </c>
    </row>
    <row r="24" spans="1:4" ht="18.75" customHeight="1">
      <c r="A24" s="59" t="s">
        <v>1</v>
      </c>
      <c r="B24" s="62" t="s">
        <v>154</v>
      </c>
      <c r="C24" s="59" t="s">
        <v>155</v>
      </c>
      <c r="D24" s="115">
        <v>0</v>
      </c>
    </row>
    <row r="25" spans="1:4" ht="18.75" customHeight="1">
      <c r="A25" s="55" t="s">
        <v>17</v>
      </c>
      <c r="B25" s="57" t="s">
        <v>156</v>
      </c>
      <c r="C25" s="55" t="s">
        <v>157</v>
      </c>
      <c r="D25" s="111">
        <v>0</v>
      </c>
    </row>
    <row r="26" spans="1:4" ht="21.75" customHeight="1">
      <c r="A26" s="64" t="s">
        <v>18</v>
      </c>
      <c r="B26" s="61" t="s">
        <v>158</v>
      </c>
      <c r="C26" s="64" t="s">
        <v>159</v>
      </c>
      <c r="D26" s="114">
        <v>1000000</v>
      </c>
    </row>
    <row r="27" spans="1:6" ht="16.5" customHeight="1">
      <c r="A27" s="64" t="s">
        <v>142</v>
      </c>
      <c r="B27" s="61" t="s">
        <v>160</v>
      </c>
      <c r="C27" s="65" t="s">
        <v>161</v>
      </c>
      <c r="D27" s="119">
        <v>0</v>
      </c>
      <c r="E27" s="26"/>
      <c r="F27" s="26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Rady Powiatu Wołomińskiego nr XIV-107/07
z dnia 20.12.2007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defaultGridColor="0" zoomScalePageLayoutView="0" colorId="8" workbookViewId="0" topLeftCell="A1">
      <selection activeCell="F13" sqref="F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117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6" t="s">
        <v>23</v>
      </c>
    </row>
    <row r="3" spans="1:10" s="2" customFormat="1" ht="20.25" customHeight="1">
      <c r="A3" s="216" t="s">
        <v>2</v>
      </c>
      <c r="B3" s="230" t="s">
        <v>3</v>
      </c>
      <c r="C3" s="230" t="s">
        <v>76</v>
      </c>
      <c r="D3" s="195" t="s">
        <v>66</v>
      </c>
      <c r="E3" s="195" t="s">
        <v>85</v>
      </c>
      <c r="F3" s="195" t="s">
        <v>41</v>
      </c>
      <c r="G3" s="195"/>
      <c r="H3" s="195"/>
      <c r="I3" s="195"/>
      <c r="J3" s="195"/>
    </row>
    <row r="4" spans="1:10" s="2" customFormat="1" ht="20.25" customHeight="1">
      <c r="A4" s="216"/>
      <c r="B4" s="231"/>
      <c r="C4" s="231"/>
      <c r="D4" s="216"/>
      <c r="E4" s="195"/>
      <c r="F4" s="195" t="s">
        <v>64</v>
      </c>
      <c r="G4" s="195" t="s">
        <v>5</v>
      </c>
      <c r="H4" s="195"/>
      <c r="I4" s="195"/>
      <c r="J4" s="195" t="s">
        <v>65</v>
      </c>
    </row>
    <row r="5" spans="1:10" s="2" customFormat="1" ht="65.25" customHeight="1">
      <c r="A5" s="216"/>
      <c r="B5" s="232"/>
      <c r="C5" s="232"/>
      <c r="D5" s="216"/>
      <c r="E5" s="195"/>
      <c r="F5" s="195"/>
      <c r="G5" s="10" t="s">
        <v>61</v>
      </c>
      <c r="H5" s="10" t="s">
        <v>62</v>
      </c>
      <c r="I5" s="10" t="s">
        <v>86</v>
      </c>
      <c r="J5" s="195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90" t="s">
        <v>213</v>
      </c>
      <c r="B7" s="90" t="s">
        <v>214</v>
      </c>
      <c r="C7" s="90" t="s">
        <v>215</v>
      </c>
      <c r="D7" s="131">
        <v>56000</v>
      </c>
      <c r="E7" s="131">
        <f>SUM(F7+J7)</f>
        <v>56000</v>
      </c>
      <c r="F7" s="131">
        <v>56000</v>
      </c>
      <c r="G7" s="131"/>
      <c r="H7" s="131"/>
      <c r="I7" s="131"/>
      <c r="J7" s="131"/>
    </row>
    <row r="8" spans="1:10" ht="19.5" customHeight="1">
      <c r="A8" s="91" t="s">
        <v>219</v>
      </c>
      <c r="B8" s="91" t="s">
        <v>220</v>
      </c>
      <c r="C8" s="91" t="s">
        <v>215</v>
      </c>
      <c r="D8" s="132">
        <v>60000</v>
      </c>
      <c r="E8" s="132">
        <f aca="true" t="shared" si="0" ref="E8:E21">SUM(F8+J8)</f>
        <v>60000</v>
      </c>
      <c r="F8" s="132">
        <v>60000</v>
      </c>
      <c r="G8" s="132"/>
      <c r="H8" s="132"/>
      <c r="I8" s="132"/>
      <c r="J8" s="132"/>
    </row>
    <row r="9" spans="1:10" ht="19.5" customHeight="1">
      <c r="A9" s="91" t="s">
        <v>228</v>
      </c>
      <c r="B9" s="91" t="s">
        <v>229</v>
      </c>
      <c r="C9" s="91" t="s">
        <v>215</v>
      </c>
      <c r="D9" s="132">
        <v>100000</v>
      </c>
      <c r="E9" s="132">
        <f t="shared" si="0"/>
        <v>100000</v>
      </c>
      <c r="F9" s="132">
        <v>100000</v>
      </c>
      <c r="G9" s="132"/>
      <c r="H9" s="132"/>
      <c r="I9" s="132"/>
      <c r="J9" s="132"/>
    </row>
    <row r="10" spans="1:10" ht="19.5" customHeight="1">
      <c r="A10" s="91" t="s">
        <v>231</v>
      </c>
      <c r="B10" s="91" t="s">
        <v>232</v>
      </c>
      <c r="C10" s="91" t="s">
        <v>215</v>
      </c>
      <c r="D10" s="132">
        <v>70000</v>
      </c>
      <c r="E10" s="132">
        <f t="shared" si="0"/>
        <v>70000</v>
      </c>
      <c r="F10" s="132">
        <v>70000</v>
      </c>
      <c r="G10" s="132"/>
      <c r="H10" s="132"/>
      <c r="I10" s="132"/>
      <c r="J10" s="132"/>
    </row>
    <row r="11" spans="1:10" ht="19.5" customHeight="1">
      <c r="A11" s="91" t="s">
        <v>231</v>
      </c>
      <c r="B11" s="91" t="s">
        <v>234</v>
      </c>
      <c r="C11" s="91" t="s">
        <v>215</v>
      </c>
      <c r="D11" s="132">
        <v>85000</v>
      </c>
      <c r="E11" s="132">
        <f t="shared" si="0"/>
        <v>85000</v>
      </c>
      <c r="F11" s="132">
        <v>85000</v>
      </c>
      <c r="G11" s="132"/>
      <c r="H11" s="132"/>
      <c r="I11" s="132"/>
      <c r="J11" s="132"/>
    </row>
    <row r="12" spans="1:10" ht="19.5" customHeight="1">
      <c r="A12" s="91" t="s">
        <v>231</v>
      </c>
      <c r="B12" s="91" t="s">
        <v>236</v>
      </c>
      <c r="C12" s="91" t="s">
        <v>215</v>
      </c>
      <c r="D12" s="132">
        <v>638780</v>
      </c>
      <c r="E12" s="132">
        <f t="shared" si="0"/>
        <v>638780</v>
      </c>
      <c r="F12" s="132">
        <v>638780</v>
      </c>
      <c r="G12" s="132">
        <v>448230</v>
      </c>
      <c r="H12" s="132">
        <v>98308</v>
      </c>
      <c r="I12" s="132"/>
      <c r="J12" s="132"/>
    </row>
    <row r="13" spans="1:10" ht="19.5" customHeight="1">
      <c r="A13" s="91" t="s">
        <v>231</v>
      </c>
      <c r="B13" s="91" t="s">
        <v>236</v>
      </c>
      <c r="C13" s="91" t="s">
        <v>240</v>
      </c>
      <c r="D13" s="132">
        <v>40000</v>
      </c>
      <c r="E13" s="132">
        <f t="shared" si="0"/>
        <v>40000</v>
      </c>
      <c r="F13" s="132"/>
      <c r="G13" s="132"/>
      <c r="H13" s="132"/>
      <c r="I13" s="132"/>
      <c r="J13" s="132">
        <v>40000</v>
      </c>
    </row>
    <row r="14" spans="1:10" ht="19.5" customHeight="1">
      <c r="A14" s="91" t="s">
        <v>242</v>
      </c>
      <c r="B14" s="91" t="s">
        <v>243</v>
      </c>
      <c r="C14" s="91" t="s">
        <v>215</v>
      </c>
      <c r="D14" s="132">
        <v>344162</v>
      </c>
      <c r="E14" s="132">
        <f t="shared" si="0"/>
        <v>344162</v>
      </c>
      <c r="F14" s="132">
        <v>344162</v>
      </c>
      <c r="G14" s="132">
        <v>286015</v>
      </c>
      <c r="H14" s="132">
        <v>58147</v>
      </c>
      <c r="I14" s="132"/>
      <c r="J14" s="132"/>
    </row>
    <row r="15" spans="1:10" ht="19.5" customHeight="1">
      <c r="A15" s="91" t="s">
        <v>242</v>
      </c>
      <c r="B15" s="91" t="s">
        <v>251</v>
      </c>
      <c r="C15" s="91" t="s">
        <v>215</v>
      </c>
      <c r="D15" s="132">
        <v>53000</v>
      </c>
      <c r="E15" s="132">
        <f t="shared" si="0"/>
        <v>53000</v>
      </c>
      <c r="F15" s="132">
        <v>53000</v>
      </c>
      <c r="G15" s="132">
        <v>37000</v>
      </c>
      <c r="H15" s="132">
        <v>2600</v>
      </c>
      <c r="I15" s="132"/>
      <c r="J15" s="132"/>
    </row>
    <row r="16" spans="1:10" ht="19.5" customHeight="1">
      <c r="A16" s="91" t="s">
        <v>253</v>
      </c>
      <c r="B16" s="91" t="s">
        <v>254</v>
      </c>
      <c r="C16" s="91" t="s">
        <v>215</v>
      </c>
      <c r="D16" s="132">
        <v>4463000</v>
      </c>
      <c r="E16" s="132">
        <f t="shared" si="0"/>
        <v>4463000</v>
      </c>
      <c r="F16" s="132">
        <v>4463000</v>
      </c>
      <c r="G16" s="132">
        <v>3628754</v>
      </c>
      <c r="H16" s="132">
        <v>20552</v>
      </c>
      <c r="I16" s="132"/>
      <c r="J16" s="132"/>
    </row>
    <row r="17" spans="1:10" ht="19.5" customHeight="1">
      <c r="A17" s="91" t="s">
        <v>253</v>
      </c>
      <c r="B17" s="91" t="s">
        <v>266</v>
      </c>
      <c r="C17" s="91" t="s">
        <v>215</v>
      </c>
      <c r="D17" s="132">
        <v>500</v>
      </c>
      <c r="E17" s="132">
        <f t="shared" si="0"/>
        <v>500</v>
      </c>
      <c r="F17" s="132">
        <v>500</v>
      </c>
      <c r="G17" s="132"/>
      <c r="H17" s="132"/>
      <c r="I17" s="132"/>
      <c r="J17" s="132"/>
    </row>
    <row r="18" spans="1:10" ht="19.5" customHeight="1">
      <c r="A18" s="91" t="s">
        <v>200</v>
      </c>
      <c r="B18" s="91" t="s">
        <v>308</v>
      </c>
      <c r="C18" s="91" t="s">
        <v>215</v>
      </c>
      <c r="D18" s="132">
        <v>1771948</v>
      </c>
      <c r="E18" s="132">
        <f t="shared" si="0"/>
        <v>1771948</v>
      </c>
      <c r="F18" s="132">
        <v>1771948</v>
      </c>
      <c r="G18" s="132"/>
      <c r="H18" s="132"/>
      <c r="I18" s="132">
        <v>1771948</v>
      </c>
      <c r="J18" s="132"/>
    </row>
    <row r="19" spans="1:10" ht="19.5" customHeight="1">
      <c r="A19" s="91" t="s">
        <v>202</v>
      </c>
      <c r="B19" s="91" t="s">
        <v>322</v>
      </c>
      <c r="C19" s="91" t="s">
        <v>215</v>
      </c>
      <c r="D19" s="132">
        <v>773000</v>
      </c>
      <c r="E19" s="132">
        <f t="shared" si="0"/>
        <v>773000</v>
      </c>
      <c r="F19" s="132">
        <v>773000</v>
      </c>
      <c r="G19" s="132">
        <v>319352</v>
      </c>
      <c r="H19" s="132">
        <v>72923</v>
      </c>
      <c r="I19" s="132"/>
      <c r="J19" s="132"/>
    </row>
    <row r="20" spans="1:10" ht="19.5" customHeight="1">
      <c r="A20" s="94" t="s">
        <v>202</v>
      </c>
      <c r="B20" s="94" t="s">
        <v>328</v>
      </c>
      <c r="C20" s="94" t="s">
        <v>215</v>
      </c>
      <c r="D20" s="133">
        <v>200000</v>
      </c>
      <c r="E20" s="132">
        <f t="shared" si="0"/>
        <v>200000</v>
      </c>
      <c r="F20" s="133">
        <v>200000</v>
      </c>
      <c r="G20" s="133"/>
      <c r="H20" s="133"/>
      <c r="I20" s="133">
        <v>200000</v>
      </c>
      <c r="J20" s="133"/>
    </row>
    <row r="21" spans="1:10" ht="19.5" customHeight="1">
      <c r="A21" s="92" t="s">
        <v>206</v>
      </c>
      <c r="B21" s="92" t="s">
        <v>331</v>
      </c>
      <c r="C21" s="92" t="s">
        <v>215</v>
      </c>
      <c r="D21" s="134">
        <v>105600</v>
      </c>
      <c r="E21" s="134">
        <f t="shared" si="0"/>
        <v>105600</v>
      </c>
      <c r="F21" s="134">
        <v>105600</v>
      </c>
      <c r="G21" s="134">
        <v>74000</v>
      </c>
      <c r="H21" s="134">
        <v>3100</v>
      </c>
      <c r="I21" s="134"/>
      <c r="J21" s="134"/>
    </row>
    <row r="22" spans="1:10" ht="19.5" customHeight="1">
      <c r="A22" s="226" t="s">
        <v>71</v>
      </c>
      <c r="B22" s="227"/>
      <c r="C22" s="228"/>
      <c r="D22" s="93">
        <f>SUM(D7:D21)</f>
        <v>8760990</v>
      </c>
      <c r="E22" s="93">
        <f aca="true" t="shared" si="1" ref="E22:J22">SUM(E7:E21)</f>
        <v>8760990</v>
      </c>
      <c r="F22" s="93">
        <f t="shared" si="1"/>
        <v>8720990</v>
      </c>
      <c r="G22" s="93">
        <f t="shared" si="1"/>
        <v>4793351</v>
      </c>
      <c r="H22" s="93">
        <f t="shared" si="1"/>
        <v>255630</v>
      </c>
      <c r="I22" s="93">
        <f t="shared" si="1"/>
        <v>1971948</v>
      </c>
      <c r="J22" s="93">
        <f t="shared" si="1"/>
        <v>40000</v>
      </c>
    </row>
    <row r="24" ht="12.75">
      <c r="A24" s="49" t="s">
        <v>106</v>
      </c>
    </row>
  </sheetData>
  <sheetProtection/>
  <mergeCells count="11">
    <mergeCell ref="A1:J1"/>
    <mergeCell ref="F4:F5"/>
    <mergeCell ref="D3:D5"/>
    <mergeCell ref="E3:E5"/>
    <mergeCell ref="A3:A5"/>
    <mergeCell ref="B3:B5"/>
    <mergeCell ref="C3:C5"/>
    <mergeCell ref="A22:C22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Powiatu nr XIV-107/07 
z dnia 20.12.2007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2" sqref="G2"/>
    </sheetView>
  </sheetViews>
  <sheetFormatPr defaultColWidth="9.00390625" defaultRowHeight="12.75"/>
  <cols>
    <col min="3" max="3" width="11.125" style="0" customWidth="1"/>
    <col min="4" max="4" width="10.875" style="0" customWidth="1"/>
    <col min="7" max="8" width="11.75390625" style="0" customWidth="1"/>
  </cols>
  <sheetData>
    <row r="1" spans="1:8" ht="15.75">
      <c r="A1" s="229" t="s">
        <v>533</v>
      </c>
      <c r="B1" s="229"/>
      <c r="C1" s="229"/>
      <c r="D1" s="229"/>
      <c r="E1" s="229"/>
      <c r="F1" s="229"/>
      <c r="G1" s="229"/>
      <c r="H1" s="229"/>
    </row>
    <row r="2" spans="1:5" ht="12.75">
      <c r="A2" s="1"/>
      <c r="B2" s="1"/>
      <c r="C2" s="1"/>
      <c r="D2" s="1"/>
      <c r="E2" s="1"/>
    </row>
    <row r="3" spans="1:8" ht="12.75">
      <c r="A3" s="1"/>
      <c r="B3" s="1"/>
      <c r="C3" s="1"/>
      <c r="D3" s="1"/>
      <c r="E3" s="1"/>
      <c r="H3" s="41" t="s">
        <v>23</v>
      </c>
    </row>
    <row r="4" spans="1:8" ht="12.75" customHeight="1">
      <c r="A4" s="216" t="s">
        <v>2</v>
      </c>
      <c r="B4" s="230" t="s">
        <v>3</v>
      </c>
      <c r="C4" s="195" t="s">
        <v>85</v>
      </c>
      <c r="D4" s="195" t="s">
        <v>41</v>
      </c>
      <c r="E4" s="195"/>
      <c r="F4" s="195"/>
      <c r="G4" s="195"/>
      <c r="H4" s="195"/>
    </row>
    <row r="5" spans="1:8" ht="12.75">
      <c r="A5" s="216"/>
      <c r="B5" s="231"/>
      <c r="C5" s="195"/>
      <c r="D5" s="195" t="s">
        <v>64</v>
      </c>
      <c r="E5" s="195" t="s">
        <v>5</v>
      </c>
      <c r="F5" s="195"/>
      <c r="G5" s="195"/>
      <c r="H5" s="195" t="s">
        <v>65</v>
      </c>
    </row>
    <row r="6" spans="1:8" ht="51">
      <c r="A6" s="216"/>
      <c r="B6" s="232"/>
      <c r="C6" s="195"/>
      <c r="D6" s="195"/>
      <c r="E6" s="10" t="s">
        <v>61</v>
      </c>
      <c r="F6" s="10" t="s">
        <v>62</v>
      </c>
      <c r="G6" s="10" t="s">
        <v>63</v>
      </c>
      <c r="H6" s="195"/>
    </row>
    <row r="7" spans="1:8" ht="17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9.5" customHeight="1">
      <c r="A8" s="142"/>
      <c r="B8" s="142"/>
      <c r="C8" s="131"/>
      <c r="D8" s="131"/>
      <c r="E8" s="131"/>
      <c r="F8" s="131"/>
      <c r="G8" s="131"/>
      <c r="H8" s="131"/>
    </row>
    <row r="9" spans="1:8" ht="18" customHeight="1">
      <c r="A9" s="143">
        <v>801</v>
      </c>
      <c r="B9" s="143">
        <v>80130</v>
      </c>
      <c r="C9" s="132">
        <v>130000</v>
      </c>
      <c r="D9" s="132">
        <v>130000</v>
      </c>
      <c r="E9" s="132"/>
      <c r="F9" s="132"/>
      <c r="G9" s="132">
        <v>130000</v>
      </c>
      <c r="H9" s="132"/>
    </row>
    <row r="10" spans="1:8" ht="16.5" customHeight="1">
      <c r="A10" s="143">
        <v>852</v>
      </c>
      <c r="B10" s="143">
        <v>85201</v>
      </c>
      <c r="C10" s="132">
        <v>943766</v>
      </c>
      <c r="D10" s="132">
        <v>943766</v>
      </c>
      <c r="E10" s="132"/>
      <c r="F10" s="132"/>
      <c r="G10" s="132">
        <v>943766</v>
      </c>
      <c r="H10" s="132">
        <v>943766</v>
      </c>
    </row>
    <row r="11" spans="1:8" ht="16.5" customHeight="1">
      <c r="A11" s="143"/>
      <c r="B11" s="143">
        <v>85204</v>
      </c>
      <c r="C11" s="132">
        <v>84822</v>
      </c>
      <c r="D11" s="132">
        <v>84822</v>
      </c>
      <c r="E11" s="132"/>
      <c r="F11" s="132"/>
      <c r="G11" s="132">
        <v>84822</v>
      </c>
      <c r="H11" s="132">
        <v>84822</v>
      </c>
    </row>
    <row r="12" spans="1:8" ht="18" customHeight="1">
      <c r="A12" s="143">
        <v>921</v>
      </c>
      <c r="B12" s="143">
        <v>92116</v>
      </c>
      <c r="C12" s="132">
        <v>58000</v>
      </c>
      <c r="D12" s="132">
        <v>58000</v>
      </c>
      <c r="E12" s="132"/>
      <c r="F12" s="132"/>
      <c r="G12" s="132">
        <v>58000</v>
      </c>
      <c r="H12" s="132">
        <v>58000</v>
      </c>
    </row>
    <row r="13" spans="1:8" ht="18.75" customHeight="1">
      <c r="A13" s="233" t="s">
        <v>71</v>
      </c>
      <c r="B13" s="234"/>
      <c r="C13" s="93">
        <f aca="true" t="shared" si="0" ref="C13:H13">SUM(C8:C12)</f>
        <v>1216588</v>
      </c>
      <c r="D13" s="93">
        <f t="shared" si="0"/>
        <v>1216588</v>
      </c>
      <c r="E13" s="93">
        <f t="shared" si="0"/>
        <v>0</v>
      </c>
      <c r="F13" s="93">
        <f t="shared" si="0"/>
        <v>0</v>
      </c>
      <c r="G13" s="93">
        <f t="shared" si="0"/>
        <v>1216588</v>
      </c>
      <c r="H13" s="93">
        <f t="shared" si="0"/>
        <v>1086588</v>
      </c>
    </row>
  </sheetData>
  <mergeCells count="9">
    <mergeCell ref="H5:H6"/>
    <mergeCell ref="A13:B13"/>
    <mergeCell ref="A1:H1"/>
    <mergeCell ref="A4:A6"/>
    <mergeCell ref="B4:B6"/>
    <mergeCell ref="C4:C6"/>
    <mergeCell ref="D4:H4"/>
    <mergeCell ref="D5:D6"/>
    <mergeCell ref="E5:G5"/>
  </mergeCells>
  <printOptions/>
  <pageMargins left="0.75" right="0.75" top="1" bottom="1" header="0.5" footer="0.5"/>
  <pageSetup orientation="landscape" paperSize="9" r:id="rId1"/>
  <headerFooter alignWithMargins="0">
    <oddHeader>&amp;Rzałącznik nr 7a do uchwały 
Rady Powiatu Wołomińskiego Nr XIV-107/07
z dnia 20.12.2007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8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29" t="s">
        <v>118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41" t="s">
        <v>23</v>
      </c>
    </row>
    <row r="4" spans="1:79" ht="20.25" customHeight="1">
      <c r="A4" s="216" t="s">
        <v>2</v>
      </c>
      <c r="B4" s="230" t="s">
        <v>3</v>
      </c>
      <c r="C4" s="230" t="s">
        <v>76</v>
      </c>
      <c r="D4" s="195" t="s">
        <v>66</v>
      </c>
      <c r="E4" s="195" t="s">
        <v>85</v>
      </c>
      <c r="F4" s="195" t="s">
        <v>41</v>
      </c>
      <c r="G4" s="195"/>
      <c r="H4" s="195"/>
      <c r="I4" s="195"/>
      <c r="J4" s="195"/>
      <c r="BX4" s="1"/>
      <c r="BY4" s="1"/>
      <c r="BZ4" s="1"/>
      <c r="CA4" s="1"/>
    </row>
    <row r="5" spans="1:79" ht="18" customHeight="1">
      <c r="A5" s="216"/>
      <c r="B5" s="231"/>
      <c r="C5" s="231"/>
      <c r="D5" s="216"/>
      <c r="E5" s="195"/>
      <c r="F5" s="195" t="s">
        <v>64</v>
      </c>
      <c r="G5" s="195" t="s">
        <v>5</v>
      </c>
      <c r="H5" s="195"/>
      <c r="I5" s="195"/>
      <c r="J5" s="195" t="s">
        <v>65</v>
      </c>
      <c r="BX5" s="1"/>
      <c r="BY5" s="1"/>
      <c r="BZ5" s="1"/>
      <c r="CA5" s="1"/>
    </row>
    <row r="6" spans="1:79" ht="69" customHeight="1">
      <c r="A6" s="216"/>
      <c r="B6" s="232"/>
      <c r="C6" s="232"/>
      <c r="D6" s="216"/>
      <c r="E6" s="195"/>
      <c r="F6" s="195"/>
      <c r="G6" s="10" t="s">
        <v>61</v>
      </c>
      <c r="H6" s="10" t="s">
        <v>62</v>
      </c>
      <c r="I6" s="10" t="s">
        <v>63</v>
      </c>
      <c r="J6" s="195"/>
      <c r="BX6" s="1"/>
      <c r="BY6" s="1"/>
      <c r="BZ6" s="1"/>
      <c r="CA6" s="1"/>
    </row>
    <row r="7" spans="1:79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BX7" s="1"/>
      <c r="BY7" s="1"/>
      <c r="BZ7" s="1"/>
      <c r="CA7" s="1"/>
    </row>
    <row r="8" spans="1:79" ht="19.5" customHeight="1">
      <c r="A8" s="147">
        <v>600</v>
      </c>
      <c r="B8" s="147">
        <v>60014</v>
      </c>
      <c r="C8" s="147">
        <v>6300</v>
      </c>
      <c r="D8" s="146">
        <v>1251935</v>
      </c>
      <c r="E8" s="146">
        <v>1251935</v>
      </c>
      <c r="F8" s="146"/>
      <c r="G8" s="146"/>
      <c r="H8" s="146"/>
      <c r="I8" s="146"/>
      <c r="J8" s="146">
        <v>1251935</v>
      </c>
      <c r="BX8" s="1"/>
      <c r="BY8" s="1"/>
      <c r="BZ8" s="1"/>
      <c r="CA8" s="1"/>
    </row>
    <row r="9" spans="1:79" ht="19.5" customHeight="1">
      <c r="A9" s="144">
        <v>801</v>
      </c>
      <c r="B9" s="144">
        <v>80146</v>
      </c>
      <c r="C9" s="144">
        <v>2310</v>
      </c>
      <c r="D9" s="145">
        <v>17080</v>
      </c>
      <c r="E9" s="145">
        <v>17080</v>
      </c>
      <c r="F9" s="145">
        <v>17080</v>
      </c>
      <c r="G9" s="145"/>
      <c r="H9" s="145"/>
      <c r="I9" s="145"/>
      <c r="J9" s="145"/>
      <c r="BX9" s="1"/>
      <c r="BY9" s="1"/>
      <c r="BZ9" s="1"/>
      <c r="CA9" s="1"/>
    </row>
    <row r="10" spans="1:79" ht="19.5" customHeight="1">
      <c r="A10" s="13">
        <v>851</v>
      </c>
      <c r="B10" s="13">
        <v>85111</v>
      </c>
      <c r="C10" s="13">
        <v>6300</v>
      </c>
      <c r="D10" s="73">
        <v>1000000</v>
      </c>
      <c r="E10" s="73">
        <f>SUM(F10+J10)</f>
        <v>1000000</v>
      </c>
      <c r="F10" s="73"/>
      <c r="G10" s="73"/>
      <c r="H10" s="73"/>
      <c r="I10" s="73"/>
      <c r="J10" s="73">
        <v>1000000</v>
      </c>
      <c r="BX10" s="1"/>
      <c r="BY10" s="1"/>
      <c r="BZ10" s="1"/>
      <c r="CA10" s="1"/>
    </row>
    <row r="11" spans="1:79" ht="19.5" customHeight="1">
      <c r="A11" s="13">
        <v>852</v>
      </c>
      <c r="B11" s="13">
        <v>85201</v>
      </c>
      <c r="C11" s="13">
        <v>2310</v>
      </c>
      <c r="D11" s="73">
        <v>60336</v>
      </c>
      <c r="E11" s="73">
        <f>SUM(F11+J11)</f>
        <v>60336</v>
      </c>
      <c r="F11" s="73">
        <v>60336</v>
      </c>
      <c r="G11" s="73"/>
      <c r="H11" s="73"/>
      <c r="I11" s="73"/>
      <c r="J11" s="73"/>
      <c r="BX11" s="1"/>
      <c r="BY11" s="1"/>
      <c r="BZ11" s="1"/>
      <c r="CA11" s="1"/>
    </row>
    <row r="12" spans="1:79" ht="19.5" customHeight="1">
      <c r="A12" s="13">
        <v>852</v>
      </c>
      <c r="B12" s="13">
        <v>85201</v>
      </c>
      <c r="C12" s="13">
        <v>2320</v>
      </c>
      <c r="D12" s="73">
        <v>241344</v>
      </c>
      <c r="E12" s="73">
        <f>SUM(F12+J12)</f>
        <v>241344</v>
      </c>
      <c r="F12" s="73">
        <v>241344</v>
      </c>
      <c r="G12" s="73"/>
      <c r="H12" s="73"/>
      <c r="I12" s="73"/>
      <c r="J12" s="73"/>
      <c r="BX12" s="1"/>
      <c r="BY12" s="1"/>
      <c r="BZ12" s="1"/>
      <c r="CA12" s="1"/>
    </row>
    <row r="13" spans="1:79" ht="19.5" customHeight="1">
      <c r="A13" s="13">
        <v>852</v>
      </c>
      <c r="B13" s="13">
        <v>85201</v>
      </c>
      <c r="C13" s="13">
        <v>6300</v>
      </c>
      <c r="D13" s="73">
        <v>30000</v>
      </c>
      <c r="E13" s="73">
        <v>30000</v>
      </c>
      <c r="F13" s="73"/>
      <c r="G13" s="73"/>
      <c r="H13" s="73"/>
      <c r="I13" s="73"/>
      <c r="J13" s="73">
        <v>30000</v>
      </c>
      <c r="BX13" s="1"/>
      <c r="BY13" s="1"/>
      <c r="BZ13" s="1"/>
      <c r="CA13" s="1"/>
    </row>
    <row r="14" spans="1:79" ht="19.5" customHeight="1">
      <c r="A14" s="13">
        <v>852</v>
      </c>
      <c r="B14" s="13">
        <v>85204</v>
      </c>
      <c r="C14" s="13">
        <v>2310</v>
      </c>
      <c r="D14" s="73">
        <v>89043</v>
      </c>
      <c r="E14" s="73">
        <f>SUM(F14+J14)</f>
        <v>89043</v>
      </c>
      <c r="F14" s="73">
        <v>89043</v>
      </c>
      <c r="G14" s="73"/>
      <c r="H14" s="73"/>
      <c r="I14" s="73"/>
      <c r="J14" s="73"/>
      <c r="BX14" s="1"/>
      <c r="BY14" s="1"/>
      <c r="BZ14" s="1"/>
      <c r="CA14" s="1"/>
    </row>
    <row r="15" spans="1:79" ht="19.5" customHeight="1">
      <c r="A15" s="13">
        <v>852</v>
      </c>
      <c r="B15" s="13">
        <v>85204</v>
      </c>
      <c r="C15" s="13">
        <v>2320</v>
      </c>
      <c r="D15" s="73">
        <v>170907</v>
      </c>
      <c r="E15" s="74">
        <f>SUM(F15+J15)</f>
        <v>170907</v>
      </c>
      <c r="F15" s="73">
        <v>170907</v>
      </c>
      <c r="G15" s="73"/>
      <c r="H15" s="73"/>
      <c r="I15" s="73"/>
      <c r="J15" s="73"/>
      <c r="BX15" s="1"/>
      <c r="BY15" s="1"/>
      <c r="BZ15" s="1"/>
      <c r="CA15" s="1"/>
    </row>
    <row r="16" spans="1:79" ht="24.75" customHeight="1">
      <c r="A16" s="233" t="s">
        <v>71</v>
      </c>
      <c r="B16" s="234"/>
      <c r="C16" s="235"/>
      <c r="D16" s="93">
        <f>SUM(D8:D15)</f>
        <v>2860645</v>
      </c>
      <c r="E16" s="93">
        <f aca="true" t="shared" si="0" ref="E16:J16">SUM(E8:E15)</f>
        <v>2860645</v>
      </c>
      <c r="F16" s="93">
        <f t="shared" si="0"/>
        <v>578710</v>
      </c>
      <c r="G16" s="93">
        <f t="shared" si="0"/>
        <v>0</v>
      </c>
      <c r="H16" s="93">
        <f t="shared" si="0"/>
        <v>0</v>
      </c>
      <c r="I16" s="93">
        <f t="shared" si="0"/>
        <v>0</v>
      </c>
      <c r="J16" s="93">
        <f t="shared" si="0"/>
        <v>2281935</v>
      </c>
      <c r="BX16" s="1"/>
      <c r="BY16" s="1"/>
      <c r="BZ16" s="1"/>
      <c r="CA16" s="1"/>
    </row>
    <row r="18" ht="12.75">
      <c r="A18" s="49" t="s">
        <v>106</v>
      </c>
    </row>
  </sheetData>
  <sheetProtection/>
  <mergeCells count="11">
    <mergeCell ref="G5:I5"/>
    <mergeCell ref="J5:J6"/>
    <mergeCell ref="A16:C1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Rady Powiatu Wołomińskiego  nr XIV-107/07
z dnia  20.12.2007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75390625" style="0" customWidth="1"/>
    <col min="2" max="2" width="40.1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3" spans="1:10" ht="16.5">
      <c r="A3" s="239" t="s">
        <v>29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6.5">
      <c r="A4" s="239" t="s">
        <v>174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6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" customHeight="1">
      <c r="A6" s="1"/>
      <c r="B6" s="1"/>
      <c r="C6" s="1"/>
      <c r="D6" s="1"/>
      <c r="E6" s="1"/>
      <c r="F6" s="1"/>
      <c r="G6" s="1"/>
      <c r="H6" s="1"/>
      <c r="I6" s="1"/>
      <c r="K6" s="6" t="s">
        <v>23</v>
      </c>
    </row>
    <row r="7" spans="1:11" ht="15" customHeight="1">
      <c r="A7" s="216" t="s">
        <v>30</v>
      </c>
      <c r="B7" s="216" t="s">
        <v>0</v>
      </c>
      <c r="C7" s="195" t="s">
        <v>89</v>
      </c>
      <c r="D7" s="240" t="s">
        <v>38</v>
      </c>
      <c r="E7" s="241"/>
      <c r="F7" s="241"/>
      <c r="G7" s="242"/>
      <c r="H7" s="195" t="s">
        <v>7</v>
      </c>
      <c r="I7" s="195"/>
      <c r="J7" s="195" t="s">
        <v>90</v>
      </c>
      <c r="K7" s="195" t="s">
        <v>119</v>
      </c>
    </row>
    <row r="8" spans="1:11" ht="15" customHeight="1">
      <c r="A8" s="216"/>
      <c r="B8" s="216"/>
      <c r="C8" s="195"/>
      <c r="D8" s="195" t="s">
        <v>6</v>
      </c>
      <c r="E8" s="236" t="s">
        <v>5</v>
      </c>
      <c r="F8" s="237"/>
      <c r="G8" s="238"/>
      <c r="H8" s="195" t="s">
        <v>6</v>
      </c>
      <c r="I8" s="195" t="s">
        <v>32</v>
      </c>
      <c r="J8" s="195"/>
      <c r="K8" s="195"/>
    </row>
    <row r="9" spans="1:11" ht="18" customHeight="1">
      <c r="A9" s="216"/>
      <c r="B9" s="216"/>
      <c r="C9" s="195"/>
      <c r="D9" s="195"/>
      <c r="E9" s="243" t="s">
        <v>91</v>
      </c>
      <c r="F9" s="236" t="s">
        <v>5</v>
      </c>
      <c r="G9" s="238"/>
      <c r="H9" s="195"/>
      <c r="I9" s="195"/>
      <c r="J9" s="195"/>
      <c r="K9" s="195"/>
    </row>
    <row r="10" spans="1:11" ht="35.25" customHeight="1">
      <c r="A10" s="216"/>
      <c r="B10" s="216"/>
      <c r="C10" s="195"/>
      <c r="D10" s="195"/>
      <c r="E10" s="244"/>
      <c r="F10" s="50" t="s">
        <v>88</v>
      </c>
      <c r="G10" s="50" t="s">
        <v>87</v>
      </c>
      <c r="H10" s="195"/>
      <c r="I10" s="195"/>
      <c r="J10" s="195"/>
      <c r="K10" s="195"/>
    </row>
    <row r="11" spans="1:11" ht="7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19.5" customHeight="1">
      <c r="A12" s="45" t="s">
        <v>9</v>
      </c>
      <c r="B12" s="125" t="s">
        <v>13</v>
      </c>
      <c r="C12" s="122">
        <f>SUM(C13:C15)</f>
        <v>90708</v>
      </c>
      <c r="D12" s="122">
        <f>SUM(D13:D15)</f>
        <v>1651645</v>
      </c>
      <c r="E12" s="122">
        <f>SUM(E13:E15)</f>
        <v>0</v>
      </c>
      <c r="F12" s="45" t="s">
        <v>27</v>
      </c>
      <c r="G12" s="122">
        <f>SUM(G13:G15)</f>
        <v>0</v>
      </c>
      <c r="H12" s="122">
        <f>SUM(H13:H15)</f>
        <v>1651645</v>
      </c>
      <c r="I12" s="45" t="s">
        <v>27</v>
      </c>
      <c r="J12" s="122">
        <f>SUM(J13:J15)</f>
        <v>90708</v>
      </c>
      <c r="K12" s="45" t="s">
        <v>27</v>
      </c>
    </row>
    <row r="13" spans="1:11" ht="19.5" customHeight="1">
      <c r="A13" s="14"/>
      <c r="B13" s="127" t="s">
        <v>41</v>
      </c>
      <c r="C13" s="123"/>
      <c r="D13" s="123"/>
      <c r="E13" s="123"/>
      <c r="F13" s="123"/>
      <c r="G13" s="106"/>
      <c r="H13" s="123"/>
      <c r="I13" s="14"/>
      <c r="J13" s="123"/>
      <c r="K13" s="14" t="s">
        <v>27</v>
      </c>
    </row>
    <row r="14" spans="1:11" ht="27.75" customHeight="1">
      <c r="A14" s="14"/>
      <c r="B14" s="124" t="s">
        <v>180</v>
      </c>
      <c r="C14" s="123">
        <v>0</v>
      </c>
      <c r="D14" s="123">
        <v>1091645</v>
      </c>
      <c r="E14" s="123">
        <v>0</v>
      </c>
      <c r="F14" s="14" t="s">
        <v>27</v>
      </c>
      <c r="G14" s="106"/>
      <c r="H14" s="123">
        <v>1091645</v>
      </c>
      <c r="I14" s="14" t="s">
        <v>27</v>
      </c>
      <c r="J14" s="123">
        <v>0</v>
      </c>
      <c r="K14" s="14" t="s">
        <v>27</v>
      </c>
    </row>
    <row r="15" spans="1:11" ht="19.5" customHeight="1">
      <c r="A15" s="14"/>
      <c r="B15" s="124" t="s">
        <v>376</v>
      </c>
      <c r="C15" s="123">
        <v>90708</v>
      </c>
      <c r="D15" s="123">
        <v>560000</v>
      </c>
      <c r="E15" s="123">
        <v>0</v>
      </c>
      <c r="F15" s="14" t="s">
        <v>27</v>
      </c>
      <c r="G15" s="106"/>
      <c r="H15" s="123">
        <v>560000</v>
      </c>
      <c r="I15" s="14" t="s">
        <v>27</v>
      </c>
      <c r="J15" s="123">
        <v>90708</v>
      </c>
      <c r="K15" s="14" t="s">
        <v>27</v>
      </c>
    </row>
    <row r="16" spans="1:11" ht="26.25" customHeight="1">
      <c r="A16" s="45" t="s">
        <v>14</v>
      </c>
      <c r="B16" s="126" t="s">
        <v>173</v>
      </c>
      <c r="C16" s="122">
        <f>SUM(C18:C26)</f>
        <v>37177</v>
      </c>
      <c r="D16" s="122">
        <v>267800</v>
      </c>
      <c r="E16" s="122">
        <f>SUM(E18:E26)</f>
        <v>0</v>
      </c>
      <c r="F16" s="45" t="s">
        <v>27</v>
      </c>
      <c r="G16" s="45" t="s">
        <v>27</v>
      </c>
      <c r="H16" s="122">
        <f>SUM(H17:H26)</f>
        <v>291900</v>
      </c>
      <c r="I16" s="45" t="s">
        <v>27</v>
      </c>
      <c r="J16" s="122">
        <f>SUM(J17:J26)</f>
        <v>13077</v>
      </c>
      <c r="K16" s="45" t="s">
        <v>27</v>
      </c>
    </row>
    <row r="17" spans="1:11" ht="19.5" customHeight="1">
      <c r="A17" s="12"/>
      <c r="B17" s="127" t="s">
        <v>41</v>
      </c>
      <c r="C17" s="123"/>
      <c r="D17" s="123"/>
      <c r="E17" s="123"/>
      <c r="F17" s="123"/>
      <c r="G17" s="123"/>
      <c r="H17" s="14"/>
      <c r="I17" s="14"/>
      <c r="J17" s="123"/>
      <c r="K17" s="14" t="s">
        <v>27</v>
      </c>
    </row>
    <row r="18" spans="1:11" ht="26.25" customHeight="1">
      <c r="A18" s="12"/>
      <c r="B18" s="124" t="s">
        <v>175</v>
      </c>
      <c r="C18" s="123">
        <v>27000</v>
      </c>
      <c r="D18" s="123">
        <v>20000</v>
      </c>
      <c r="E18" s="123">
        <v>0</v>
      </c>
      <c r="F18" s="14" t="s">
        <v>27</v>
      </c>
      <c r="G18" s="14" t="s">
        <v>27</v>
      </c>
      <c r="H18" s="123">
        <v>45000</v>
      </c>
      <c r="I18" s="14" t="s">
        <v>27</v>
      </c>
      <c r="J18" s="123">
        <v>2000</v>
      </c>
      <c r="K18" s="14" t="s">
        <v>27</v>
      </c>
    </row>
    <row r="19" spans="1:11" ht="30" customHeight="1">
      <c r="A19" s="12"/>
      <c r="B19" s="124" t="s">
        <v>176</v>
      </c>
      <c r="C19" s="123">
        <v>0</v>
      </c>
      <c r="D19" s="123">
        <v>15000</v>
      </c>
      <c r="E19" s="123">
        <v>0</v>
      </c>
      <c r="F19" s="14" t="s">
        <v>27</v>
      </c>
      <c r="G19" s="14" t="s">
        <v>27</v>
      </c>
      <c r="H19" s="123">
        <v>15000</v>
      </c>
      <c r="I19" s="14" t="s">
        <v>27</v>
      </c>
      <c r="J19" s="123">
        <v>0</v>
      </c>
      <c r="K19" s="14" t="s">
        <v>27</v>
      </c>
    </row>
    <row r="20" spans="1:11" ht="26.25" customHeight="1">
      <c r="A20" s="12"/>
      <c r="B20" s="124" t="s">
        <v>177</v>
      </c>
      <c r="C20" s="123">
        <v>5400</v>
      </c>
      <c r="D20" s="123">
        <v>86000</v>
      </c>
      <c r="E20" s="123">
        <v>0</v>
      </c>
      <c r="F20" s="14" t="s">
        <v>27</v>
      </c>
      <c r="G20" s="14" t="s">
        <v>27</v>
      </c>
      <c r="H20" s="123">
        <v>85400</v>
      </c>
      <c r="I20" s="14" t="s">
        <v>27</v>
      </c>
      <c r="J20" s="123">
        <v>6000</v>
      </c>
      <c r="K20" s="14" t="s">
        <v>27</v>
      </c>
    </row>
    <row r="21" spans="1:11" ht="23.25" customHeight="1">
      <c r="A21" s="12"/>
      <c r="B21" s="124" t="s">
        <v>178</v>
      </c>
      <c r="C21" s="123">
        <v>3200</v>
      </c>
      <c r="D21" s="123">
        <v>77200</v>
      </c>
      <c r="E21" s="123">
        <v>0</v>
      </c>
      <c r="F21" s="14" t="s">
        <v>27</v>
      </c>
      <c r="G21" s="14" t="s">
        <v>27</v>
      </c>
      <c r="H21" s="123">
        <v>76400</v>
      </c>
      <c r="I21" s="14" t="s">
        <v>27</v>
      </c>
      <c r="J21" s="123">
        <v>4000</v>
      </c>
      <c r="K21" s="14" t="s">
        <v>27</v>
      </c>
    </row>
    <row r="22" spans="1:11" ht="27" customHeight="1">
      <c r="A22" s="12"/>
      <c r="B22" s="124" t="s">
        <v>179</v>
      </c>
      <c r="C22" s="123">
        <v>0</v>
      </c>
      <c r="D22" s="123">
        <v>5100</v>
      </c>
      <c r="E22" s="123">
        <v>0</v>
      </c>
      <c r="F22" s="14" t="s">
        <v>27</v>
      </c>
      <c r="G22" s="14" t="s">
        <v>27</v>
      </c>
      <c r="H22" s="123">
        <v>5100</v>
      </c>
      <c r="I22" s="14" t="s">
        <v>27</v>
      </c>
      <c r="J22" s="123">
        <v>0</v>
      </c>
      <c r="K22" s="14" t="s">
        <v>27</v>
      </c>
    </row>
    <row r="23" spans="1:11" ht="27" customHeight="1">
      <c r="A23" s="12"/>
      <c r="B23" s="124" t="s">
        <v>524</v>
      </c>
      <c r="C23" s="123">
        <v>0</v>
      </c>
      <c r="D23" s="123">
        <v>4500</v>
      </c>
      <c r="E23" s="123">
        <v>0</v>
      </c>
      <c r="F23" s="14" t="s">
        <v>27</v>
      </c>
      <c r="G23" s="14" t="s">
        <v>27</v>
      </c>
      <c r="H23" s="123">
        <v>4500</v>
      </c>
      <c r="I23" s="14" t="s">
        <v>27</v>
      </c>
      <c r="J23" s="123">
        <v>0</v>
      </c>
      <c r="K23" s="14" t="s">
        <v>27</v>
      </c>
    </row>
    <row r="24" spans="1:11" ht="19.5" customHeight="1">
      <c r="A24" s="12"/>
      <c r="B24" s="124" t="s">
        <v>373</v>
      </c>
      <c r="C24" s="123">
        <v>577</v>
      </c>
      <c r="D24" s="123">
        <v>20000</v>
      </c>
      <c r="E24" s="123">
        <v>0</v>
      </c>
      <c r="F24" s="14" t="s">
        <v>27</v>
      </c>
      <c r="G24" s="14" t="s">
        <v>27</v>
      </c>
      <c r="H24" s="123">
        <v>20500</v>
      </c>
      <c r="I24" s="14" t="s">
        <v>27</v>
      </c>
      <c r="J24" s="123">
        <v>77</v>
      </c>
      <c r="K24" s="14" t="s">
        <v>27</v>
      </c>
    </row>
    <row r="25" spans="1:11" ht="27.75" customHeight="1">
      <c r="A25" s="12"/>
      <c r="B25" s="124" t="s">
        <v>374</v>
      </c>
      <c r="C25" s="123">
        <v>0</v>
      </c>
      <c r="D25" s="123">
        <v>10000</v>
      </c>
      <c r="E25" s="123">
        <v>0</v>
      </c>
      <c r="F25" s="14" t="s">
        <v>27</v>
      </c>
      <c r="G25" s="14" t="s">
        <v>27</v>
      </c>
      <c r="H25" s="123">
        <v>10000</v>
      </c>
      <c r="I25" s="14" t="s">
        <v>27</v>
      </c>
      <c r="J25" s="123">
        <v>0</v>
      </c>
      <c r="K25" s="14" t="s">
        <v>27</v>
      </c>
    </row>
    <row r="26" spans="1:11" ht="27.75" customHeight="1">
      <c r="A26" s="12"/>
      <c r="B26" s="124" t="s">
        <v>375</v>
      </c>
      <c r="C26" s="123">
        <v>1000</v>
      </c>
      <c r="D26" s="123">
        <v>30000</v>
      </c>
      <c r="E26" s="123">
        <v>0</v>
      </c>
      <c r="F26" s="14" t="s">
        <v>27</v>
      </c>
      <c r="G26" s="14" t="s">
        <v>27</v>
      </c>
      <c r="H26" s="123">
        <v>30000</v>
      </c>
      <c r="I26" s="14" t="s">
        <v>27</v>
      </c>
      <c r="J26" s="123">
        <v>1000</v>
      </c>
      <c r="K26" s="14" t="s">
        <v>27</v>
      </c>
    </row>
    <row r="27" spans="1:11" s="44" customFormat="1" ht="19.5" customHeight="1">
      <c r="A27" s="208" t="s">
        <v>71</v>
      </c>
      <c r="B27" s="208"/>
      <c r="C27" s="122">
        <f>SUM(C12+C16)</f>
        <v>127885</v>
      </c>
      <c r="D27" s="122">
        <f>SUM(D12+D16)</f>
        <v>1919445</v>
      </c>
      <c r="E27" s="122">
        <f>SUM(E12+E16)</f>
        <v>0</v>
      </c>
      <c r="F27" s="45" t="s">
        <v>27</v>
      </c>
      <c r="G27" s="45" t="s">
        <v>27</v>
      </c>
      <c r="H27" s="122">
        <f>SUM(H12+H16)</f>
        <v>1943545</v>
      </c>
      <c r="I27" s="45" t="s">
        <v>27</v>
      </c>
      <c r="J27" s="122">
        <f>SUM(J12+J16)</f>
        <v>103785</v>
      </c>
      <c r="K27" s="45" t="s">
        <v>27</v>
      </c>
    </row>
    <row r="28" ht="11.25" customHeight="1">
      <c r="A28" s="76" t="s">
        <v>92</v>
      </c>
    </row>
    <row r="29" ht="7.5" customHeight="1">
      <c r="A29" s="76" t="s">
        <v>181</v>
      </c>
    </row>
    <row r="30" ht="12.75">
      <c r="A30" s="76" t="s">
        <v>93</v>
      </c>
    </row>
    <row r="31" ht="12.75">
      <c r="A31" s="76" t="s">
        <v>110</v>
      </c>
    </row>
  </sheetData>
  <sheetProtection/>
  <mergeCells count="16">
    <mergeCell ref="A27:B27"/>
    <mergeCell ref="H7:I7"/>
    <mergeCell ref="A3:J3"/>
    <mergeCell ref="A4:J4"/>
    <mergeCell ref="A7:A10"/>
    <mergeCell ref="B7:B10"/>
    <mergeCell ref="C7:C10"/>
    <mergeCell ref="D8:D10"/>
    <mergeCell ref="D7:G7"/>
    <mergeCell ref="E9:E10"/>
    <mergeCell ref="E8:G8"/>
    <mergeCell ref="F9:G9"/>
    <mergeCell ref="K7:K10"/>
    <mergeCell ref="H8:H10"/>
    <mergeCell ref="I8:I10"/>
    <mergeCell ref="J7:J10"/>
  </mergeCells>
  <printOptions horizontalCentered="1"/>
  <pageMargins left="0.5118110236220472" right="0.5118110236220472" top="0.5118110236220472" bottom="0.4330708661417323" header="0.5118110236220472" footer="0.5118110236220472"/>
  <pageSetup horizontalDpi="600" verticalDpi="600" orientation="landscape" paperSize="9" scale="85" r:id="rId1"/>
  <headerFooter alignWithMargins="0">
    <oddHeader>&amp;R&amp;9Załącznik nr 8
do uchwały Rady Powiatu Wołomińskiego nr  XIV-107/07
z dnia  20.12.2007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A1504</cp:lastModifiedBy>
  <cp:lastPrinted>2007-12-21T11:41:43Z</cp:lastPrinted>
  <dcterms:created xsi:type="dcterms:W3CDTF">1998-12-09T13:02:10Z</dcterms:created>
  <dcterms:modified xsi:type="dcterms:W3CDTF">2008-01-14T10:15:29Z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